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431" windowWidth="12660" windowHeight="11580" tabRatio="727" activeTab="0"/>
  </bookViews>
  <sheets>
    <sheet name="1.sz.mell.összevont mérl." sheetId="1" r:id="rId1"/>
    <sheet name="2.1.sz.mell_műk_mérl. " sheetId="2" r:id="rId2"/>
    <sheet name="2.2.sz.mell_felh_mérl. " sheetId="3" r:id="rId3"/>
    <sheet name="3.sz.mell.Beruh." sheetId="4" r:id="rId4"/>
    <sheet name="4.sz.mell.Felúj." sheetId="5" r:id="rId5"/>
    <sheet name="5.1. sz. mell Önkorm" sheetId="6" r:id="rId6"/>
    <sheet name="5.2. sz. mell-Hivatal" sheetId="7" r:id="rId7"/>
    <sheet name="5.3. sz. mell-Óvoda" sheetId="8" r:id="rId8"/>
  </sheets>
  <externalReferences>
    <externalReference r:id="rId11"/>
    <externalReference r:id="rId12"/>
    <externalReference r:id="rId13"/>
  </externalReferences>
  <definedNames>
    <definedName name="_xlfn.IFERROR" hidden="1">#NAME?</definedName>
    <definedName name="_xlnm.Print_Titles" localSheetId="0">'1.sz.mell.összevont mérl.'!$1:$2</definedName>
    <definedName name="_xlnm.Print_Titles" localSheetId="3">'3.sz.mell.Beruh.'!$1:$5</definedName>
    <definedName name="_xlnm.Print_Titles" localSheetId="5">'5.1. sz. mell Önkorm'!$1:$6</definedName>
    <definedName name="_xlnm.Print_Titles" localSheetId="6">'5.2. sz. mell-Hivatal'!$1:$6</definedName>
    <definedName name="_xlnm.Print_Titles" localSheetId="7">'5.3. sz. mell-Óvoda'!$1:$6</definedName>
    <definedName name="_xlnm.Print_Area" localSheetId="0">'1.sz.mell.összevont mérl.'!$A$1:$C$153</definedName>
  </definedNames>
  <calcPr fullCalcOnLoad="1"/>
</workbook>
</file>

<file path=xl/sharedStrings.xml><?xml version="1.0" encoding="utf-8"?>
<sst xmlns="http://schemas.openxmlformats.org/spreadsheetml/2006/main" count="969" uniqueCount="405">
  <si>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</si>
  <si>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</si>
  <si>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</si>
  <si>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</si>
  <si>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</si>
  <si>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</si>
  <si>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</si>
  <si>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</si>
  <si>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</si>
  <si>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</si>
  <si>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</si>
  <si>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</si>
  <si>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</si>
  <si>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</si>
  <si>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</si>
  <si>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</si>
  <si>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</si>
  <si>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</si>
  <si>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</si>
  <si>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</si>
  <si>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</si>
  <si>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</si>
  <si>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</si>
  <si>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</si>
  <si>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</si>
  <si>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</si>
  <si>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</si>
  <si>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</si>
  <si>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</si>
  <si>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</si>
  <si>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</si>
  <si>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</si>
  <si>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</si>
  <si>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</si>
  <si>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</si>
  <si>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</si>
  <si>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</si>
  <si>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</si>
  <si>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</si>
  <si>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</si>
  <si>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</si>
  <si>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</si>
  <si>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</si>
  <si>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</si>
  <si>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</si>
  <si>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</si>
  <si>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</si>
  <si>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</si>
  <si>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</si>
  <si>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</si>
  <si>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</si>
  <si>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</si>
  <si>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</si>
  <si>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</si>
  <si>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</si>
  <si>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</si>
  <si>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</si>
  <si>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</si>
  <si>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</si>
  <si>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</si>
  <si>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</si>
  <si>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</si>
  <si>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</si>
  <si>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</si>
  <si>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</si>
  <si>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</si>
  <si>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</si>
  <si>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</si>
  <si>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</si>
  <si>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</si>
  <si>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</si>
  <si>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</si>
  <si>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</si>
  <si>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</si>
  <si>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</si>
  <si>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</si>
  <si>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</si>
  <si>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</si>
  <si>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</si>
  <si>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</si>
  <si>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</si>
  <si>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</si>
  <si>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</si>
  <si>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</si>
  <si>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</si>
  <si>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</si>
  <si>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</si>
  <si>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</si>
  <si>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</si>
  <si>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</si>
  <si>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</si>
  <si>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</si>
  <si>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</si>
  <si>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</si>
  <si>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</si>
  <si>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</si>
  <si>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</si>
  <si>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</si>
  <si>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</si>
  <si>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</si>
  <si>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</si>
  <si>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</si>
  <si>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</si>
  <si>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</si>
  <si>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</si>
  <si>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</si>
  <si>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</si>
  <si>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</si>
  <si>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</si>
  <si>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</si>
  <si>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</si>
  <si>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</si>
  <si>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</si>
  <si>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</si>
  <si>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</si>
  <si>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</si>
  <si>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</si>
  <si>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</si>
  <si>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</si>
  <si>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</si>
  <si>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</si>
  <si>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</si>
  <si>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</si>
  <si>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</si>
  <si>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</si>
  <si>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</si>
  <si>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</si>
  <si>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</si>
  <si>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</si>
  <si>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</si>
  <si>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</si>
  <si>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</si>
  <si>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</si>
  <si>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</si>
  <si>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</si>
  <si>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</si>
  <si>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</si>
  <si>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</si>
  <si>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</si>
  <si>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</si>
  <si>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</si>
  <si>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</si>
  <si>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</si>
  <si>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</si>
  <si>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</si>
  <si>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</si>
  <si>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</si>
  <si>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</si>
  <si>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</si>
  <si>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</si>
  <si>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</si>
  <si>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</si>
  <si>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</si>
  <si>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</si>
  <si>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</si>
  <si>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</si>
  <si>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</si>
  <si>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</si>
  <si>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</si>
  <si>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</si>
  <si>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</si>
  <si>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</si>
  <si>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</si>
  <si>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</si>
  <si>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</si>
  <si>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</si>
  <si>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</si>
  <si>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</si>
  <si>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</si>
  <si>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</si>
  <si>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</si>
  <si>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</si>
  <si>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</si>
  <si>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</si>
  <si>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</si>
  <si>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</si>
  <si>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</si>
  <si>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</si>
  <si>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</si>
  <si>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</si>
  <si>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</si>
  <si>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</si>
  <si>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</si>
  <si>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</si>
  <si>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</si>
  <si>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</si>
  <si>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</si>
  <si>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</si>
  <si>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</si>
  <si>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</si>
  <si>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</si>
  <si>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</si>
  <si>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</si>
  <si>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</si>
  <si>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</si>
  <si>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</si>
  <si>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</si>
  <si>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</si>
  <si>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</si>
  <si>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</si>
  <si>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</si>
  <si>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</si>
  <si>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</si>
  <si>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</si>
  <si>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</si>
  <si>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</si>
  <si>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</si>
  <si>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</si>
  <si>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</si>
  <si>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</si>
  <si>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</si>
  <si>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</si>
  <si>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</si>
  <si>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</si>
  <si>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</si>
  <si>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</si>
  <si>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</si>
  <si>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</si>
  <si>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</si>
  <si>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</si>
  <si>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</si>
  <si>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</si>
  <si>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</si>
  <si>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</si>
  <si>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</si>
  <si>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</si>
  <si>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</si>
  <si>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</si>
  <si>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</si>
  <si>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</si>
  <si>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</si>
  <si>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</si>
  <si>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</si>
  <si>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</si>
  <si>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</si>
  <si>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</si>
  <si>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</si>
  <si>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</si>
  <si>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</si>
  <si>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</si>
  <si>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</si>
  <si>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</si>
  <si>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</si>
  <si>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</si>
  <si>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</si>
  <si>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</si>
  <si>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</si>
  <si>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</si>
  <si>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</si>
  <si>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</si>
  <si>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</si>
  <si>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</si>
  <si>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</si>
  <si>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</si>
  <si>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</si>
  <si>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</si>
  <si>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</si>
  <si>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</si>
  <si>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</si>
  <si>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</si>
  <si>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</si>
  <si>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</si>
  <si>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</si>
  <si>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</si>
  <si>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</si>
  <si>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</si>
  <si>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</si>
  <si>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</si>
  <si>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</si>
  <si>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</si>
  <si>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</si>
  <si>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</si>
  <si>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</si>
  <si>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</si>
  <si>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</si>
  <si>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</si>
  <si>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</si>
  <si>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</si>
  <si>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</si>
  <si>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</si>
  <si>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</si>
  <si>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</si>
  <si>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</si>
  <si>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</si>
  <si>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</si>
  <si>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</si>
  <si>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</si>
  <si>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</si>
  <si>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</si>
  <si>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</si>
  <si>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</si>
  <si>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</si>
  <si>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</si>
  <si>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</si>
  <si>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</si>
  <si>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</si>
  <si>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</si>
  <si>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</si>
  <si>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</si>
  <si>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</si>
  <si>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</si>
  <si>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</si>
  <si>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</si>
  <si>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</si>
  <si>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</si>
  <si>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</si>
  <si>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</si>
  <si>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</si>
  <si>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</si>
  <si>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</si>
  <si>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</si>
  <si>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</si>
  <si>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</si>
  <si>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</si>
  <si>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</si>
  <si>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</si>
  <si>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</si>
  <si>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</si>
  <si>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</si>
  <si>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</si>
  <si>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</si>
  <si>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</si>
  <si>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</si>
  <si>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</si>
  <si>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</si>
  <si>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</si>
  <si>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</si>
  <si>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</si>
  <si>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</si>
  <si>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</si>
  <si>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</si>
  <si>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</si>
  <si>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</si>
  <si>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</si>
  <si>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</si>
  <si>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</si>
  <si>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</si>
  <si>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</si>
  <si>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</si>
  <si>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</si>
  <si>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</si>
  <si>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</si>
  <si>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</si>
  <si>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</si>
  <si>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</si>
  <si>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</si>
  <si>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</si>
  <si>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</si>
  <si>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</si>
  <si>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</si>
  <si>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</si>
  <si>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</si>
  <si>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</si>
  <si>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</si>
  <si>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</si>
  <si>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</si>
  <si>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</si>
  <si>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</si>
  <si>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</si>
  <si>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</si>
  <si>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</si>
  <si>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</si>
  <si>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</si>
  <si>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</si>
  <si>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</si>
  <si>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Napközi Otthonos Óvoda</t>
  </si>
  <si>
    <t>7.5.</t>
  </si>
  <si>
    <t>Központi, irányítószervi támogatás folyósítása</t>
  </si>
  <si>
    <t>6=(2-5)</t>
  </si>
  <si>
    <t>13.4.</t>
  </si>
  <si>
    <t>Belföldi finanszírozás bevételei (13.1. + … + 13.4.)</t>
  </si>
  <si>
    <t>Kunfehértó Község Önkormányzat</t>
  </si>
  <si>
    <t>Kunfehértó Község Polgármesteri Hivatala</t>
  </si>
  <si>
    <t>Kunfehértó Község Önkormányzata</t>
  </si>
  <si>
    <t>Kunfehértó Község Önkormányzata összesen:</t>
  </si>
  <si>
    <t>Napközi Otthonos Óvoda összesen:</t>
  </si>
  <si>
    <t>Polgármetseri Hivatal</t>
  </si>
  <si>
    <t>Polgármesteri Hivatal összesen:</t>
  </si>
  <si>
    <t>Önkormányzat mindösszesen:</t>
  </si>
  <si>
    <t>Felhasználás
2016. XII.31-ig</t>
  </si>
  <si>
    <t>Forintban !</t>
  </si>
  <si>
    <t xml:space="preserve"> Forintban !</t>
  </si>
  <si>
    <t>Forintban</t>
  </si>
  <si>
    <t xml:space="preserve"> Forintban</t>
  </si>
  <si>
    <t>Kis értékű tárgyi eszközök</t>
  </si>
  <si>
    <t>2017</t>
  </si>
  <si>
    <t>2017. évi előirányzat</t>
  </si>
  <si>
    <t xml:space="preserve">
2017. év utáni szükséglet
</t>
  </si>
  <si>
    <t>II. Felhalmozási célú bevételek és kiadások 2017. évi mérlege
(Önkormányzati szinten)
Kunfehértó Község Önkormányzatánál</t>
  </si>
  <si>
    <t>I. Működési célú bevételek és kiadások 2017. évi mérlege
(Önkormányzati szinten)
Kunfehértó Község Önkormányzatánál</t>
  </si>
  <si>
    <t>Beruházási kiadások 2017. évi előirányzata beruházásonként
Kunfehértó Község Önkormányzatánál</t>
  </si>
  <si>
    <t>Felújítási kiadások 2017. évi előirányzata felújításonként
Kunfehértó Község Önkormányzatánál</t>
  </si>
  <si>
    <t>2017. évi összes bevétel, kiadás</t>
  </si>
  <si>
    <t>2017. évi kötelező feladatainak bevételei, kiadásai</t>
  </si>
  <si>
    <t>Fehértó Nonprofit Kft. székhely fűtés felújítás</t>
  </si>
  <si>
    <t xml:space="preserve">2.1. melléklet az 2/2017. (I.26.) önkormányzati rendelethez     </t>
  </si>
  <si>
    <t xml:space="preserve">2.2. melléklet az 2/2017. (I.26.) önkormányzati rendelethez     </t>
  </si>
  <si>
    <t xml:space="preserve"> 3. melléklet az 2/2017. (I.26.) önkormányzati rendelethez</t>
  </si>
  <si>
    <t xml:space="preserve">  4. melléklet az 2/2017. (I.26.) önkormányzati rendelethez</t>
  </si>
  <si>
    <t>5.1. melléklet az 2/2017. (I.26.) önkormányzati rendelethez</t>
  </si>
  <si>
    <t>5.2. melléklet az 2/2017. (I.26.) önkormányzati rendelethez</t>
  </si>
  <si>
    <t>5.3. melléklet az 2/2017. (I.26.) önkormányzati rendelethez</t>
  </si>
  <si>
    <t xml:space="preserve"> 1. melléklet az 2/2017. (I.26.) önkormányzati rendelethez</t>
  </si>
  <si>
    <t>Kunfehértó Községi Önkormányzat Mosolyvár Óvoda</t>
  </si>
  <si>
    <t xml:space="preserve">Kunfehértó Község Önkormányzat
2017. ÉVI KÖLTSÉGVETÉS
ÖSSZEVONT MÉRLEGE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</si>
</sst>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i/>
      <sz val="16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3" fillId="0" borderId="22" xfId="59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0" fontId="13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vertical="center" wrapText="1"/>
      <protection/>
    </xf>
    <xf numFmtId="0" fontId="13" fillId="0" borderId="25" xfId="59" applyFont="1" applyFill="1" applyBorder="1" applyAlignment="1" applyProtection="1">
      <alignment vertical="center" wrapText="1"/>
      <protection/>
    </xf>
    <xf numFmtId="0" fontId="13" fillId="0" borderId="22" xfId="59" applyFont="1" applyFill="1" applyBorder="1" applyAlignment="1" applyProtection="1">
      <alignment horizontal="center" vertical="center" wrapText="1"/>
      <protection/>
    </xf>
    <xf numFmtId="0" fontId="13" fillId="0" borderId="23" xfId="59" applyFont="1" applyFill="1" applyBorder="1" applyAlignment="1" applyProtection="1">
      <alignment horizontal="center" vertical="center" wrapText="1"/>
      <protection/>
    </xf>
    <xf numFmtId="0" fontId="13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4" fillId="0" borderId="28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5" xfId="59" applyFont="1" applyFill="1" applyBorder="1" applyAlignment="1" applyProtection="1">
      <alignment horizontal="left" vertical="center" wrapText="1" indent="6"/>
      <protection/>
    </xf>
    <xf numFmtId="0" fontId="14" fillId="0" borderId="34" xfId="59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3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22" fillId="0" borderId="40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4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164" fontId="13" fillId="0" borderId="36" xfId="59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right" vertical="center" indent="1"/>
      <protection/>
    </xf>
    <xf numFmtId="0" fontId="7" fillId="0" borderId="36" xfId="0" applyFont="1" applyFill="1" applyBorder="1" applyAlignment="1" applyProtection="1">
      <alignment horizontal="right" vertical="center" wrapText="1" indent="1"/>
      <protection/>
    </xf>
    <xf numFmtId="164" fontId="7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6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13" fillId="0" borderId="24" xfId="59" applyFont="1" applyFill="1" applyBorder="1" applyAlignment="1" applyProtection="1">
      <alignment horizontal="center" vertical="center" wrapText="1"/>
      <protection/>
    </xf>
    <xf numFmtId="0" fontId="13" fillId="0" borderId="25" xfId="59" applyFont="1" applyFill="1" applyBorder="1" applyAlignment="1" applyProtection="1">
      <alignment horizontal="center" vertical="center" wrapText="1"/>
      <protection/>
    </xf>
    <xf numFmtId="0" fontId="13" fillId="0" borderId="36" xfId="59" applyFont="1" applyFill="1" applyBorder="1" applyAlignment="1" applyProtection="1">
      <alignment horizontal="center" vertical="center" wrapText="1"/>
      <protection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4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8" fillId="0" borderId="22" xfId="0" applyFont="1" applyBorder="1" applyAlignment="1" applyProtection="1">
      <alignment wrapTex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7" xfId="0" applyFont="1" applyBorder="1" applyAlignment="1" applyProtection="1">
      <alignment wrapText="1"/>
      <protection/>
    </xf>
    <xf numFmtId="0" fontId="18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8" xfId="59" applyNumberFormat="1" applyFont="1" applyFill="1" applyBorder="1" applyAlignment="1" applyProtection="1">
      <alignment horizontal="center" vertical="center" wrapText="1"/>
      <protection/>
    </xf>
    <xf numFmtId="49" fontId="14" fillId="0" borderId="17" xfId="59" applyNumberFormat="1" applyFont="1" applyFill="1" applyBorder="1" applyAlignment="1" applyProtection="1">
      <alignment horizontal="center" vertical="center" wrapText="1"/>
      <protection/>
    </xf>
    <xf numFmtId="49" fontId="14" fillId="0" borderId="19" xfId="59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49" fontId="14" fillId="0" borderId="20" xfId="59" applyNumberFormat="1" applyFont="1" applyFill="1" applyBorder="1" applyAlignment="1" applyProtection="1">
      <alignment horizontal="center" vertical="center" wrapText="1"/>
      <protection/>
    </xf>
    <xf numFmtId="49" fontId="14" fillId="0" borderId="16" xfId="59" applyNumberFormat="1" applyFont="1" applyFill="1" applyBorder="1" applyAlignment="1" applyProtection="1">
      <alignment horizontal="center" vertical="center" wrapText="1"/>
      <protection/>
    </xf>
    <xf numFmtId="49" fontId="14" fillId="0" borderId="21" xfId="59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4" xfId="0" applyNumberFormat="1" applyFont="1" applyFill="1" applyBorder="1" applyAlignment="1" applyProtection="1" quotePrefix="1">
      <alignment horizontal="right" vertical="center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/>
      <protection/>
    </xf>
    <xf numFmtId="164" fontId="21" fillId="0" borderId="23" xfId="0" applyNumberFormat="1" applyFont="1" applyFill="1" applyBorder="1" applyAlignment="1" applyProtection="1">
      <alignment vertical="center" wrapText="1"/>
      <protection/>
    </xf>
    <xf numFmtId="164" fontId="21" fillId="33" borderId="23" xfId="0" applyNumberFormat="1" applyFont="1" applyFill="1" applyBorder="1" applyAlignment="1" applyProtection="1">
      <alignment vertical="center" wrapText="1"/>
      <protection/>
    </xf>
    <xf numFmtId="164" fontId="21" fillId="0" borderId="26" xfId="0" applyNumberFormat="1" applyFont="1" applyFill="1" applyBorder="1" applyAlignment="1" applyProtection="1">
      <alignment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1" xfId="0" applyNumberFormat="1" applyFont="1" applyFill="1" applyBorder="1" applyAlignment="1" applyProtection="1">
      <alignment vertical="center" wrapText="1"/>
      <protection/>
    </xf>
    <xf numFmtId="164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30" xfId="0" applyNumberFormat="1" applyFont="1" applyFill="1" applyBorder="1" applyAlignment="1" applyProtection="1">
      <alignment vertical="center" wrapText="1"/>
      <protection/>
    </xf>
    <xf numFmtId="164" fontId="24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top"/>
      <protection locked="0"/>
    </xf>
    <xf numFmtId="0" fontId="25" fillId="0" borderId="0" xfId="0" applyFont="1" applyAlignment="1" applyProtection="1">
      <alignment horizontal="right" vertical="top"/>
      <protection/>
    </xf>
    <xf numFmtId="164" fontId="26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23" xfId="0" applyNumberFormat="1" applyFont="1" applyFill="1" applyBorder="1" applyAlignment="1" applyProtection="1">
      <alignment vertical="center" wrapText="1"/>
      <protection locked="0"/>
    </xf>
    <xf numFmtId="164" fontId="2" fillId="33" borderId="57" xfId="0" applyNumberFormat="1" applyFont="1" applyFill="1" applyBorder="1" applyAlignment="1" applyProtection="1">
      <alignment vertical="center" wrapText="1"/>
      <protection locked="0"/>
    </xf>
    <xf numFmtId="164" fontId="23" fillId="0" borderId="48" xfId="0" applyNumberFormat="1" applyFont="1" applyFill="1" applyBorder="1" applyAlignment="1" applyProtection="1">
      <alignment horizontal="left" vertical="center" wrapText="1"/>
      <protection locked="0"/>
    </xf>
    <xf numFmtId="164" fontId="24" fillId="33" borderId="23" xfId="0" applyNumberFormat="1" applyFont="1" applyFill="1" applyBorder="1" applyAlignment="1" applyProtection="1">
      <alignment vertical="center" wrapText="1"/>
      <protection locked="0"/>
    </xf>
    <xf numFmtId="164" fontId="26" fillId="0" borderId="26" xfId="0" applyNumberFormat="1" applyFont="1" applyFill="1" applyBorder="1" applyAlignment="1" applyProtection="1">
      <alignment vertical="center" wrapText="1"/>
      <protection locked="0"/>
    </xf>
    <xf numFmtId="0" fontId="6" fillId="0" borderId="0" xfId="59" applyFont="1" applyFill="1" applyAlignment="1" applyProtection="1">
      <alignment horizontal="center"/>
      <protection/>
    </xf>
    <xf numFmtId="164" fontId="20" fillId="0" borderId="33" xfId="59" applyNumberFormat="1" applyFont="1" applyFill="1" applyBorder="1" applyAlignment="1" applyProtection="1">
      <alignment horizontal="left" vertical="center"/>
      <protection/>
    </xf>
    <xf numFmtId="0" fontId="8" fillId="0" borderId="0" xfId="59" applyFont="1" applyFill="1" applyAlignment="1" applyProtection="1">
      <alignment horizontal="righ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0" fontId="6" fillId="0" borderId="0" xfId="59" applyFont="1" applyFill="1" applyAlignment="1" applyProtection="1">
      <alignment horizontal="center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20" fillId="0" borderId="33" xfId="59" applyNumberFormat="1" applyFont="1" applyFill="1" applyBorder="1" applyAlignment="1" applyProtection="1">
      <alignment horizontal="left"/>
      <protection/>
    </xf>
    <xf numFmtId="164" fontId="7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2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top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top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d_doc\G&#246;mzsik\2017_k&#246;lts&#233;gvet&#233;s\Tervez&#233;s\&#211;voda\tervezesi_tablak_ovoda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d_doc\G&#246;mzsik\2017_k&#246;lts&#233;gvet&#233;s\Tervez&#233;s\Polg&#225;rmesteri%20Hivatal\tervezesi_tablak_hivatal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d_doc\G&#246;mzsik\2017_k&#246;lts&#233;gvet&#233;s\Tervez&#233;s\&#214;nkorm&#225;nyzat\tervezesi_tablak_onkormanyzat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Óvoda összesen"/>
      <sheetName val="óvoda szakmai"/>
      <sheetName val="óvoda étkeztetés"/>
      <sheetName val="Összes"/>
    </sheetNames>
    <sheetDataSet>
      <sheetData sheetId="0">
        <row r="54">
          <cell r="D54">
            <v>39189950</v>
          </cell>
        </row>
        <row r="62">
          <cell r="D62">
            <v>8796900</v>
          </cell>
        </row>
        <row r="135">
          <cell r="D135">
            <v>17020397</v>
          </cell>
        </row>
        <row r="220">
          <cell r="D220">
            <v>584200</v>
          </cell>
        </row>
        <row r="385">
          <cell r="D385">
            <v>4143000</v>
          </cell>
        </row>
        <row r="386">
          <cell r="D386">
            <v>1118600</v>
          </cell>
        </row>
        <row r="387">
          <cell r="D387">
            <v>338559</v>
          </cell>
        </row>
        <row r="460">
          <cell r="D460">
            <v>59991288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 130"/>
      <sheetName val="011 220 adóigazgatás"/>
      <sheetName val="PH_Összesen"/>
    </sheetNames>
    <sheetDataSet>
      <sheetData sheetId="0">
        <row r="221">
          <cell r="D221">
            <v>635000</v>
          </cell>
        </row>
        <row r="381">
          <cell r="D381">
            <v>1100000</v>
          </cell>
        </row>
        <row r="387">
          <cell r="D387">
            <v>300000</v>
          </cell>
        </row>
      </sheetData>
      <sheetData sheetId="2">
        <row r="54">
          <cell r="D54">
            <v>42843240</v>
          </cell>
        </row>
        <row r="62">
          <cell r="D62">
            <v>9535100</v>
          </cell>
        </row>
        <row r="136">
          <cell r="D136">
            <v>9823630</v>
          </cell>
        </row>
        <row r="461">
          <cell r="D461">
            <v>61436970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074 031 Védőnő"/>
      <sheetName val="064 010 Közvilágítás"/>
      <sheetName val="900020_helyi adó bev."/>
      <sheetName val="011 130 Önk.jogalk."/>
      <sheetName val="013 320 Temető"/>
      <sheetName val="013350_vagyonműk"/>
      <sheetName val="082 044 Könyvtári szolg"/>
      <sheetName val="084 031 Civil támogatás"/>
      <sheetName val="018 010 Önk.elsz."/>
      <sheetName val="018 030 Finansz."/>
      <sheetName val="041 234 Közfogl."/>
      <sheetName val="107 051 Szoc.étk."/>
      <sheetName val="107 055 Tanyagondnok"/>
      <sheetName val="107 060 települési támogatás"/>
      <sheetName val="kiadások_KOFOG-onként"/>
      <sheetName val="bevételek_KOFOG-onként"/>
    </sheetNames>
    <sheetDataSet>
      <sheetData sheetId="0">
        <row r="54">
          <cell r="D54">
            <v>25196200</v>
          </cell>
        </row>
        <row r="62">
          <cell r="D62">
            <v>5010860</v>
          </cell>
        </row>
        <row r="136">
          <cell r="D136">
            <v>40866720</v>
          </cell>
        </row>
        <row r="161">
          <cell r="D161">
            <v>3000000</v>
          </cell>
        </row>
        <row r="181">
          <cell r="D181">
            <v>5409000</v>
          </cell>
        </row>
        <row r="201">
          <cell r="D201">
            <v>44750000</v>
          </cell>
        </row>
        <row r="203">
          <cell r="D203">
            <v>908811</v>
          </cell>
        </row>
        <row r="221">
          <cell r="D221">
            <v>0</v>
          </cell>
        </row>
        <row r="226">
          <cell r="D226">
            <v>900000</v>
          </cell>
        </row>
        <row r="292">
          <cell r="D292">
            <v>121428258</v>
          </cell>
        </row>
        <row r="294">
          <cell r="D294">
            <v>642000</v>
          </cell>
        </row>
        <row r="305">
          <cell r="D305">
            <v>31615215</v>
          </cell>
        </row>
        <row r="306">
          <cell r="D306">
            <v>39064204</v>
          </cell>
        </row>
        <row r="307">
          <cell r="D307">
            <v>20083150</v>
          </cell>
        </row>
        <row r="308">
          <cell r="D308">
            <v>2493180</v>
          </cell>
        </row>
        <row r="329">
          <cell r="D329">
            <v>16493700</v>
          </cell>
        </row>
        <row r="355">
          <cell r="D355">
            <v>25500000</v>
          </cell>
        </row>
        <row r="363">
          <cell r="D363">
            <v>6400000</v>
          </cell>
        </row>
        <row r="366">
          <cell r="D366">
            <v>107200000</v>
          </cell>
        </row>
        <row r="381">
          <cell r="D381">
            <v>1130000</v>
          </cell>
        </row>
        <row r="387">
          <cell r="D387">
            <v>3150000</v>
          </cell>
        </row>
        <row r="388">
          <cell r="D388">
            <v>850000</v>
          </cell>
        </row>
        <row r="389">
          <cell r="D389">
            <v>532400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zoomScale="120" zoomScaleNormal="120" zoomScaleSheetLayoutView="100" workbookViewId="0" topLeftCell="A1">
      <selection activeCell="E112" sqref="E112"/>
    </sheetView>
  </sheetViews>
  <sheetFormatPr defaultColWidth="9.00390625" defaultRowHeight="12.75"/>
  <cols>
    <col min="1" max="1" width="9.50390625" style="170" customWidth="1"/>
    <col min="2" max="2" width="91.625" style="170" customWidth="1"/>
    <col min="3" max="3" width="21.625" style="171" customWidth="1"/>
    <col min="4" max="4" width="9.00390625" style="189" customWidth="1"/>
    <col min="5" max="16384" width="9.375" style="189" customWidth="1"/>
  </cols>
  <sheetData>
    <row r="1" spans="2:3" ht="15.75">
      <c r="B1" s="271" t="s">
        <v>402</v>
      </c>
      <c r="C1" s="271"/>
    </row>
    <row r="2" spans="1:3" ht="57.75" customHeight="1">
      <c r="A2" s="272" t="s">
        <v>404</v>
      </c>
      <c r="B2" s="273"/>
      <c r="C2" s="273"/>
    </row>
    <row r="3" spans="1:3" ht="15.75" customHeight="1">
      <c r="A3" s="274" t="s">
        <v>4</v>
      </c>
      <c r="B3" s="274"/>
      <c r="C3" s="274"/>
    </row>
    <row r="4" spans="1:3" ht="15.75" customHeight="1" thickBot="1">
      <c r="A4" s="270" t="s">
        <v>87</v>
      </c>
      <c r="B4" s="270"/>
      <c r="C4" s="106" t="s">
        <v>382</v>
      </c>
    </row>
    <row r="5" spans="1:3" ht="37.5" customHeight="1" thickBot="1">
      <c r="A5" s="21" t="s">
        <v>52</v>
      </c>
      <c r="B5" s="22" t="s">
        <v>5</v>
      </c>
      <c r="C5" s="28" t="s">
        <v>386</v>
      </c>
    </row>
    <row r="6" spans="1:3" s="190" customFormat="1" ht="12" customHeight="1" thickBot="1">
      <c r="A6" s="184">
        <v>1</v>
      </c>
      <c r="B6" s="185">
        <v>2</v>
      </c>
      <c r="C6" s="186">
        <v>3</v>
      </c>
    </row>
    <row r="7" spans="1:3" s="191" customFormat="1" ht="12" customHeight="1" thickBot="1">
      <c r="A7" s="18" t="s">
        <v>6</v>
      </c>
      <c r="B7" s="19" t="s">
        <v>145</v>
      </c>
      <c r="C7" s="96">
        <f>+C8+C9+C10+C11+C12+C13</f>
        <v>93255749</v>
      </c>
    </row>
    <row r="8" spans="1:3" s="191" customFormat="1" ht="12" customHeight="1">
      <c r="A8" s="13" t="s">
        <v>64</v>
      </c>
      <c r="B8" s="192" t="s">
        <v>146</v>
      </c>
      <c r="C8" s="99">
        <f>'5.1. sz. mell Önkorm'!C9</f>
        <v>31615215</v>
      </c>
    </row>
    <row r="9" spans="1:3" s="191" customFormat="1" ht="12" customHeight="1">
      <c r="A9" s="12" t="s">
        <v>65</v>
      </c>
      <c r="B9" s="193" t="s">
        <v>147</v>
      </c>
      <c r="C9" s="99">
        <f>'5.1. sz. mell Önkorm'!C10</f>
        <v>39064204</v>
      </c>
    </row>
    <row r="10" spans="1:3" s="191" customFormat="1" ht="12" customHeight="1">
      <c r="A10" s="12" t="s">
        <v>66</v>
      </c>
      <c r="B10" s="193" t="s">
        <v>148</v>
      </c>
      <c r="C10" s="99">
        <f>'5.1. sz. mell Önkorm'!C11</f>
        <v>20083150</v>
      </c>
    </row>
    <row r="11" spans="1:3" s="191" customFormat="1" ht="12" customHeight="1">
      <c r="A11" s="12" t="s">
        <v>67</v>
      </c>
      <c r="B11" s="193" t="s">
        <v>149</v>
      </c>
      <c r="C11" s="99">
        <f>'5.1. sz. mell Önkorm'!C12</f>
        <v>2493180</v>
      </c>
    </row>
    <row r="12" spans="1:3" s="191" customFormat="1" ht="12" customHeight="1">
      <c r="A12" s="12" t="s">
        <v>84</v>
      </c>
      <c r="B12" s="193" t="s">
        <v>150</v>
      </c>
      <c r="C12" s="99">
        <f>'5.1. sz. mell Önkorm'!C13</f>
        <v>0</v>
      </c>
    </row>
    <row r="13" spans="1:3" s="191" customFormat="1" ht="12" customHeight="1" thickBot="1">
      <c r="A13" s="14" t="s">
        <v>68</v>
      </c>
      <c r="B13" s="194" t="s">
        <v>151</v>
      </c>
      <c r="C13" s="99">
        <f>'5.1. sz. mell Önkorm'!C14</f>
        <v>0</v>
      </c>
    </row>
    <row r="14" spans="1:3" s="191" customFormat="1" ht="12" customHeight="1" thickBot="1">
      <c r="A14" s="18" t="s">
        <v>7</v>
      </c>
      <c r="B14" s="91" t="s">
        <v>152</v>
      </c>
      <c r="C14" s="96">
        <f>+C15+C16+C17+C18+C19</f>
        <v>16493700</v>
      </c>
    </row>
    <row r="15" spans="1:3" s="191" customFormat="1" ht="12" customHeight="1">
      <c r="A15" s="13" t="s">
        <v>70</v>
      </c>
      <c r="B15" s="192" t="s">
        <v>153</v>
      </c>
      <c r="C15" s="99">
        <f>'5.1. sz. mell Önkorm'!C16</f>
        <v>0</v>
      </c>
    </row>
    <row r="16" spans="1:3" s="191" customFormat="1" ht="12" customHeight="1">
      <c r="A16" s="12" t="s">
        <v>71</v>
      </c>
      <c r="B16" s="193" t="s">
        <v>154</v>
      </c>
      <c r="C16" s="99">
        <f>'5.1. sz. mell Önkorm'!C17</f>
        <v>0</v>
      </c>
    </row>
    <row r="17" spans="1:3" s="191" customFormat="1" ht="12" customHeight="1">
      <c r="A17" s="12" t="s">
        <v>72</v>
      </c>
      <c r="B17" s="193" t="s">
        <v>358</v>
      </c>
      <c r="C17" s="99">
        <f>'5.1. sz. mell Önkorm'!C18</f>
        <v>0</v>
      </c>
    </row>
    <row r="18" spans="1:3" s="191" customFormat="1" ht="12" customHeight="1">
      <c r="A18" s="12" t="s">
        <v>73</v>
      </c>
      <c r="B18" s="193" t="s">
        <v>359</v>
      </c>
      <c r="C18" s="99">
        <f>'5.1. sz. mell Önkorm'!C19</f>
        <v>0</v>
      </c>
    </row>
    <row r="19" spans="1:3" s="191" customFormat="1" ht="12" customHeight="1">
      <c r="A19" s="12" t="s">
        <v>74</v>
      </c>
      <c r="B19" s="193" t="s">
        <v>155</v>
      </c>
      <c r="C19" s="99">
        <f>'5.1. sz. mell Önkorm'!C20</f>
        <v>16493700</v>
      </c>
    </row>
    <row r="20" spans="1:3" s="191" customFormat="1" ht="12" customHeight="1" thickBot="1">
      <c r="A20" s="14" t="s">
        <v>80</v>
      </c>
      <c r="B20" s="194" t="s">
        <v>156</v>
      </c>
      <c r="C20" s="99">
        <f>'5.1. sz. mell Önkorm'!C21</f>
        <v>0</v>
      </c>
    </row>
    <row r="21" spans="1:3" s="191" customFormat="1" ht="12" customHeight="1" thickBot="1">
      <c r="A21" s="18" t="s">
        <v>8</v>
      </c>
      <c r="B21" s="19" t="s">
        <v>157</v>
      </c>
      <c r="C21" s="96">
        <f>+C22+C23+C24+C25+C26</f>
        <v>0</v>
      </c>
    </row>
    <row r="22" spans="1:3" s="191" customFormat="1" ht="12" customHeight="1">
      <c r="A22" s="13" t="s">
        <v>53</v>
      </c>
      <c r="B22" s="192" t="s">
        <v>158</v>
      </c>
      <c r="C22" s="99">
        <f>'5.1. sz. mell Önkorm'!C23</f>
        <v>0</v>
      </c>
    </row>
    <row r="23" spans="1:3" s="191" customFormat="1" ht="12" customHeight="1">
      <c r="A23" s="12" t="s">
        <v>54</v>
      </c>
      <c r="B23" s="193" t="s">
        <v>159</v>
      </c>
      <c r="C23" s="99">
        <f>'5.1. sz. mell Önkorm'!C24</f>
        <v>0</v>
      </c>
    </row>
    <row r="24" spans="1:3" s="191" customFormat="1" ht="12" customHeight="1">
      <c r="A24" s="12" t="s">
        <v>55</v>
      </c>
      <c r="B24" s="193" t="s">
        <v>360</v>
      </c>
      <c r="C24" s="99">
        <f>'5.1. sz. mell Önkorm'!C25</f>
        <v>0</v>
      </c>
    </row>
    <row r="25" spans="1:3" s="191" customFormat="1" ht="12" customHeight="1">
      <c r="A25" s="12" t="s">
        <v>56</v>
      </c>
      <c r="B25" s="193" t="s">
        <v>361</v>
      </c>
      <c r="C25" s="99">
        <f>'5.1. sz. mell Önkorm'!C26</f>
        <v>0</v>
      </c>
    </row>
    <row r="26" spans="1:3" s="191" customFormat="1" ht="12" customHeight="1">
      <c r="A26" s="12" t="s">
        <v>94</v>
      </c>
      <c r="B26" s="193" t="s">
        <v>160</v>
      </c>
      <c r="C26" s="99">
        <f>'5.1. sz. mell Önkorm'!C27</f>
        <v>0</v>
      </c>
    </row>
    <row r="27" spans="1:3" s="191" customFormat="1" ht="12" customHeight="1" thickBot="1">
      <c r="A27" s="14" t="s">
        <v>95</v>
      </c>
      <c r="B27" s="194" t="s">
        <v>161</v>
      </c>
      <c r="C27" s="99">
        <f>'5.1. sz. mell Önkorm'!C28</f>
        <v>0</v>
      </c>
    </row>
    <row r="28" spans="1:3" s="191" customFormat="1" ht="12" customHeight="1" thickBot="1">
      <c r="A28" s="18" t="s">
        <v>96</v>
      </c>
      <c r="B28" s="19" t="s">
        <v>162</v>
      </c>
      <c r="C28" s="102">
        <f>+C29+C32+C33+C34</f>
        <v>132700000</v>
      </c>
    </row>
    <row r="29" spans="1:3" s="191" customFormat="1" ht="12" customHeight="1">
      <c r="A29" s="13" t="s">
        <v>163</v>
      </c>
      <c r="B29" s="192" t="s">
        <v>169</v>
      </c>
      <c r="C29" s="99">
        <f>'5.1. sz. mell Önkorm'!C30</f>
        <v>126300000</v>
      </c>
    </row>
    <row r="30" spans="1:3" s="191" customFormat="1" ht="12" customHeight="1">
      <c r="A30" s="12" t="s">
        <v>164</v>
      </c>
      <c r="B30" s="193" t="s">
        <v>170</v>
      </c>
      <c r="C30" s="99">
        <f>'5.1. sz. mell Önkorm'!C31</f>
        <v>25500000</v>
      </c>
    </row>
    <row r="31" spans="1:3" s="191" customFormat="1" ht="12" customHeight="1">
      <c r="A31" s="12" t="s">
        <v>165</v>
      </c>
      <c r="B31" s="193" t="s">
        <v>171</v>
      </c>
      <c r="C31" s="99">
        <f>'5.1. sz. mell Önkorm'!C32</f>
        <v>100800000</v>
      </c>
    </row>
    <row r="32" spans="1:3" s="191" customFormat="1" ht="12" customHeight="1">
      <c r="A32" s="12" t="s">
        <v>166</v>
      </c>
      <c r="B32" s="193" t="s">
        <v>172</v>
      </c>
      <c r="C32" s="99">
        <f>'5.1. sz. mell Önkorm'!C33</f>
        <v>6400000</v>
      </c>
    </row>
    <row r="33" spans="1:3" s="191" customFormat="1" ht="12" customHeight="1">
      <c r="A33" s="12" t="s">
        <v>167</v>
      </c>
      <c r="B33" s="193" t="s">
        <v>173</v>
      </c>
      <c r="C33" s="99">
        <f>'5.1. sz. mell Önkorm'!C34</f>
        <v>0</v>
      </c>
    </row>
    <row r="34" spans="1:3" s="191" customFormat="1" ht="12" customHeight="1" thickBot="1">
      <c r="A34" s="14" t="s">
        <v>168</v>
      </c>
      <c r="B34" s="194" t="s">
        <v>174</v>
      </c>
      <c r="C34" s="99">
        <f>'5.1. sz. mell Önkorm'!C35</f>
        <v>0</v>
      </c>
    </row>
    <row r="35" spans="1:3" s="191" customFormat="1" ht="12" customHeight="1" thickBot="1">
      <c r="A35" s="18" t="s">
        <v>10</v>
      </c>
      <c r="B35" s="19" t="s">
        <v>175</v>
      </c>
      <c r="C35" s="96">
        <f>SUM(C36:C45)</f>
        <v>12662559</v>
      </c>
    </row>
    <row r="36" spans="1:3" s="191" customFormat="1" ht="12" customHeight="1">
      <c r="A36" s="13" t="s">
        <v>57</v>
      </c>
      <c r="B36" s="192" t="s">
        <v>178</v>
      </c>
      <c r="C36" s="99">
        <f>'5.1. sz. mell Önkorm'!C37+'5.2. sz. mell-Hivatal'!C9+'5.3. sz. mell-Óvoda'!C9</f>
        <v>0</v>
      </c>
    </row>
    <row r="37" spans="1:3" s="191" customFormat="1" ht="12" customHeight="1">
      <c r="A37" s="12" t="s">
        <v>58</v>
      </c>
      <c r="B37" s="193" t="s">
        <v>179</v>
      </c>
      <c r="C37" s="99">
        <f>'5.1. sz. mell Önkorm'!C38+'5.2. sz. mell-Hivatal'!C10+'5.3. sz. mell-Óvoda'!C10</f>
        <v>1130000</v>
      </c>
    </row>
    <row r="38" spans="1:3" s="191" customFormat="1" ht="12" customHeight="1">
      <c r="A38" s="12" t="s">
        <v>59</v>
      </c>
      <c r="B38" s="193" t="s">
        <v>180</v>
      </c>
      <c r="C38" s="99">
        <f>'5.1. sz. mell Önkorm'!C39+'5.2. sz. mell-Hivatal'!C11+'5.3. sz. mell-Óvoda'!C11</f>
        <v>1100000</v>
      </c>
    </row>
    <row r="39" spans="1:3" s="191" customFormat="1" ht="12" customHeight="1">
      <c r="A39" s="12" t="s">
        <v>98</v>
      </c>
      <c r="B39" s="193" t="s">
        <v>181</v>
      </c>
      <c r="C39" s="99">
        <f>'5.1. sz. mell Önkorm'!C40+'5.2. sz. mell-Hivatal'!C12+'5.3. sz. mell-Óvoda'!C12</f>
        <v>0</v>
      </c>
    </row>
    <row r="40" spans="1:3" s="191" customFormat="1" ht="12" customHeight="1">
      <c r="A40" s="12" t="s">
        <v>99</v>
      </c>
      <c r="B40" s="193" t="s">
        <v>182</v>
      </c>
      <c r="C40" s="99">
        <f>'5.1. sz. mell Önkorm'!C41+'5.2. sz. mell-Hivatal'!C13+'5.3. sz. mell-Óvoda'!C13</f>
        <v>7293000</v>
      </c>
    </row>
    <row r="41" spans="1:3" s="191" customFormat="1" ht="12" customHeight="1">
      <c r="A41" s="12" t="s">
        <v>100</v>
      </c>
      <c r="B41" s="193" t="s">
        <v>183</v>
      </c>
      <c r="C41" s="99">
        <f>'5.1. sz. mell Önkorm'!C42+'5.2. sz. mell-Hivatal'!C14+'5.3. sz. mell-Óvoda'!C14</f>
        <v>2268600</v>
      </c>
    </row>
    <row r="42" spans="1:3" s="191" customFormat="1" ht="12" customHeight="1">
      <c r="A42" s="12" t="s">
        <v>101</v>
      </c>
      <c r="B42" s="193" t="s">
        <v>184</v>
      </c>
      <c r="C42" s="99">
        <f>'5.1. sz. mell Önkorm'!C43+'5.2. sz. mell-Hivatal'!C15+'5.3. sz. mell-Óvoda'!C15</f>
        <v>870959</v>
      </c>
    </row>
    <row r="43" spans="1:3" s="191" customFormat="1" ht="12" customHeight="1">
      <c r="A43" s="12" t="s">
        <v>102</v>
      </c>
      <c r="B43" s="193" t="s">
        <v>185</v>
      </c>
      <c r="C43" s="99">
        <f>'5.1. sz. mell Önkorm'!C44+'5.2. sz. mell-Hivatal'!C16+'5.3. sz. mell-Óvoda'!C16</f>
        <v>0</v>
      </c>
    </row>
    <row r="44" spans="1:3" s="191" customFormat="1" ht="12" customHeight="1">
      <c r="A44" s="12" t="s">
        <v>176</v>
      </c>
      <c r="B44" s="193" t="s">
        <v>186</v>
      </c>
      <c r="C44" s="99">
        <f>'5.1. sz. mell Önkorm'!C45+'5.2. sz. mell-Hivatal'!C17+'5.3. sz. mell-Óvoda'!C17</f>
        <v>0</v>
      </c>
    </row>
    <row r="45" spans="1:3" s="191" customFormat="1" ht="12" customHeight="1" thickBot="1">
      <c r="A45" s="14" t="s">
        <v>177</v>
      </c>
      <c r="B45" s="194" t="s">
        <v>187</v>
      </c>
      <c r="C45" s="99">
        <f>'5.1. sz. mell Önkorm'!C46+'5.2. sz. mell-Hivatal'!C18+'5.3. sz. mell-Óvoda'!C18</f>
        <v>0</v>
      </c>
    </row>
    <row r="46" spans="1:3" s="191" customFormat="1" ht="12" customHeight="1" thickBot="1">
      <c r="A46" s="18" t="s">
        <v>11</v>
      </c>
      <c r="B46" s="19" t="s">
        <v>188</v>
      </c>
      <c r="C46" s="96">
        <f>SUM(C47:C51)</f>
        <v>0</v>
      </c>
    </row>
    <row r="47" spans="1:3" s="191" customFormat="1" ht="12" customHeight="1">
      <c r="A47" s="13" t="s">
        <v>60</v>
      </c>
      <c r="B47" s="192" t="s">
        <v>192</v>
      </c>
      <c r="C47" s="235"/>
    </row>
    <row r="48" spans="1:3" s="191" customFormat="1" ht="12" customHeight="1">
      <c r="A48" s="12" t="s">
        <v>61</v>
      </c>
      <c r="B48" s="193" t="s">
        <v>193</v>
      </c>
      <c r="C48" s="101"/>
    </row>
    <row r="49" spans="1:3" s="191" customFormat="1" ht="12" customHeight="1">
      <c r="A49" s="12" t="s">
        <v>189</v>
      </c>
      <c r="B49" s="193" t="s">
        <v>194</v>
      </c>
      <c r="C49" s="101"/>
    </row>
    <row r="50" spans="1:3" s="191" customFormat="1" ht="12" customHeight="1">
      <c r="A50" s="12" t="s">
        <v>190</v>
      </c>
      <c r="B50" s="193" t="s">
        <v>195</v>
      </c>
      <c r="C50" s="101"/>
    </row>
    <row r="51" spans="1:3" s="191" customFormat="1" ht="12" customHeight="1" thickBot="1">
      <c r="A51" s="14" t="s">
        <v>191</v>
      </c>
      <c r="B51" s="194" t="s">
        <v>196</v>
      </c>
      <c r="C51" s="181"/>
    </row>
    <row r="52" spans="1:3" s="191" customFormat="1" ht="12" customHeight="1" thickBot="1">
      <c r="A52" s="18" t="s">
        <v>103</v>
      </c>
      <c r="B52" s="19" t="s">
        <v>197</v>
      </c>
      <c r="C52" s="96">
        <f>SUM(C53:C55)</f>
        <v>0</v>
      </c>
    </row>
    <row r="53" spans="1:3" s="191" customFormat="1" ht="12" customHeight="1">
      <c r="A53" s="13" t="s">
        <v>62</v>
      </c>
      <c r="B53" s="192" t="s">
        <v>198</v>
      </c>
      <c r="C53" s="99"/>
    </row>
    <row r="54" spans="1:3" s="191" customFormat="1" ht="12" customHeight="1">
      <c r="A54" s="12" t="s">
        <v>63</v>
      </c>
      <c r="B54" s="193" t="s">
        <v>199</v>
      </c>
      <c r="C54" s="98"/>
    </row>
    <row r="55" spans="1:3" s="191" customFormat="1" ht="12" customHeight="1">
      <c r="A55" s="12" t="s">
        <v>202</v>
      </c>
      <c r="B55" s="193" t="s">
        <v>200</v>
      </c>
      <c r="C55" s="98"/>
    </row>
    <row r="56" spans="1:3" s="191" customFormat="1" ht="12" customHeight="1" thickBot="1">
      <c r="A56" s="14" t="s">
        <v>203</v>
      </c>
      <c r="B56" s="194" t="s">
        <v>201</v>
      </c>
      <c r="C56" s="100"/>
    </row>
    <row r="57" spans="1:3" s="191" customFormat="1" ht="12" customHeight="1" thickBot="1">
      <c r="A57" s="18" t="s">
        <v>13</v>
      </c>
      <c r="B57" s="91" t="s">
        <v>204</v>
      </c>
      <c r="C57" s="96">
        <f>SUM(C58:C60)</f>
        <v>0</v>
      </c>
    </row>
    <row r="58" spans="1:3" s="191" customFormat="1" ht="12" customHeight="1">
      <c r="A58" s="13" t="s">
        <v>104</v>
      </c>
      <c r="B58" s="192" t="s">
        <v>206</v>
      </c>
      <c r="C58" s="101"/>
    </row>
    <row r="59" spans="1:3" s="191" customFormat="1" ht="12" customHeight="1">
      <c r="A59" s="12" t="s">
        <v>105</v>
      </c>
      <c r="B59" s="193" t="s">
        <v>363</v>
      </c>
      <c r="C59" s="101"/>
    </row>
    <row r="60" spans="1:3" s="191" customFormat="1" ht="12" customHeight="1">
      <c r="A60" s="12" t="s">
        <v>125</v>
      </c>
      <c r="B60" s="193" t="s">
        <v>207</v>
      </c>
      <c r="C60" s="101"/>
    </row>
    <row r="61" spans="1:3" s="191" customFormat="1" ht="12" customHeight="1" thickBot="1">
      <c r="A61" s="14" t="s">
        <v>205</v>
      </c>
      <c r="B61" s="194" t="s">
        <v>208</v>
      </c>
      <c r="C61" s="101"/>
    </row>
    <row r="62" spans="1:3" s="191" customFormat="1" ht="12" customHeight="1" thickBot="1">
      <c r="A62" s="18" t="s">
        <v>14</v>
      </c>
      <c r="B62" s="19" t="s">
        <v>209</v>
      </c>
      <c r="C62" s="102">
        <f>+C7+C14+C21+C28+C35+C46+C52+C57</f>
        <v>255112008</v>
      </c>
    </row>
    <row r="63" spans="1:3" s="191" customFormat="1" ht="12" customHeight="1" thickBot="1">
      <c r="A63" s="195" t="s">
        <v>210</v>
      </c>
      <c r="B63" s="91" t="s">
        <v>211</v>
      </c>
      <c r="C63" s="96">
        <f>SUM(C64:C66)</f>
        <v>0</v>
      </c>
    </row>
    <row r="64" spans="1:3" s="191" customFormat="1" ht="12" customHeight="1">
      <c r="A64" s="13" t="s">
        <v>244</v>
      </c>
      <c r="B64" s="192" t="s">
        <v>212</v>
      </c>
      <c r="C64" s="101"/>
    </row>
    <row r="65" spans="1:3" s="191" customFormat="1" ht="12" customHeight="1">
      <c r="A65" s="12" t="s">
        <v>253</v>
      </c>
      <c r="B65" s="193" t="s">
        <v>213</v>
      </c>
      <c r="C65" s="101"/>
    </row>
    <row r="66" spans="1:3" s="191" customFormat="1" ht="12" customHeight="1" thickBot="1">
      <c r="A66" s="14" t="s">
        <v>254</v>
      </c>
      <c r="B66" s="196" t="s">
        <v>214</v>
      </c>
      <c r="C66" s="101"/>
    </row>
    <row r="67" spans="1:3" s="191" customFormat="1" ht="12" customHeight="1" thickBot="1">
      <c r="A67" s="195" t="s">
        <v>215</v>
      </c>
      <c r="B67" s="91" t="s">
        <v>216</v>
      </c>
      <c r="C67" s="96">
        <f>SUM(C68:C71)</f>
        <v>0</v>
      </c>
    </row>
    <row r="68" spans="1:3" s="191" customFormat="1" ht="12" customHeight="1">
      <c r="A68" s="13" t="s">
        <v>85</v>
      </c>
      <c r="B68" s="192" t="s">
        <v>217</v>
      </c>
      <c r="C68" s="101"/>
    </row>
    <row r="69" spans="1:3" s="191" customFormat="1" ht="12" customHeight="1">
      <c r="A69" s="12" t="s">
        <v>86</v>
      </c>
      <c r="B69" s="193" t="s">
        <v>218</v>
      </c>
      <c r="C69" s="101"/>
    </row>
    <row r="70" spans="1:3" s="191" customFormat="1" ht="12" customHeight="1">
      <c r="A70" s="12" t="s">
        <v>245</v>
      </c>
      <c r="B70" s="193" t="s">
        <v>219</v>
      </c>
      <c r="C70" s="101"/>
    </row>
    <row r="71" spans="1:3" s="191" customFormat="1" ht="12" customHeight="1" thickBot="1">
      <c r="A71" s="14" t="s">
        <v>246</v>
      </c>
      <c r="B71" s="194" t="s">
        <v>220</v>
      </c>
      <c r="C71" s="101"/>
    </row>
    <row r="72" spans="1:3" s="191" customFormat="1" ht="12" customHeight="1" thickBot="1">
      <c r="A72" s="195" t="s">
        <v>221</v>
      </c>
      <c r="B72" s="91" t="s">
        <v>222</v>
      </c>
      <c r="C72" s="96">
        <f>SUM(C73:C74)</f>
        <v>0</v>
      </c>
    </row>
    <row r="73" spans="1:3" s="191" customFormat="1" ht="12" customHeight="1">
      <c r="A73" s="13" t="s">
        <v>247</v>
      </c>
      <c r="B73" s="192" t="s">
        <v>223</v>
      </c>
      <c r="C73" s="101"/>
    </row>
    <row r="74" spans="1:3" s="191" customFormat="1" ht="12" customHeight="1" thickBot="1">
      <c r="A74" s="14" t="s">
        <v>248</v>
      </c>
      <c r="B74" s="194" t="s">
        <v>224</v>
      </c>
      <c r="C74" s="101"/>
    </row>
    <row r="75" spans="1:3" s="191" customFormat="1" ht="12" customHeight="1" thickBot="1">
      <c r="A75" s="195" t="s">
        <v>225</v>
      </c>
      <c r="B75" s="91" t="s">
        <v>370</v>
      </c>
      <c r="C75" s="96">
        <f>SUM(C76:C79)</f>
        <v>121428258</v>
      </c>
    </row>
    <row r="76" spans="1:3" s="191" customFormat="1" ht="12" customHeight="1">
      <c r="A76" s="13" t="s">
        <v>249</v>
      </c>
      <c r="B76" s="192" t="s">
        <v>227</v>
      </c>
      <c r="C76" s="101"/>
    </row>
    <row r="77" spans="1:3" s="191" customFormat="1" ht="12" customHeight="1">
      <c r="A77" s="12" t="s">
        <v>250</v>
      </c>
      <c r="B77" s="193" t="s">
        <v>228</v>
      </c>
      <c r="C77" s="101"/>
    </row>
    <row r="78" spans="1:3" s="191" customFormat="1" ht="12" customHeight="1">
      <c r="A78" s="12" t="s">
        <v>251</v>
      </c>
      <c r="B78" s="193" t="s">
        <v>229</v>
      </c>
      <c r="C78" s="101"/>
    </row>
    <row r="79" spans="1:3" s="191" customFormat="1" ht="12" customHeight="1" thickBot="1">
      <c r="A79" s="12" t="s">
        <v>369</v>
      </c>
      <c r="B79" s="54" t="s">
        <v>352</v>
      </c>
      <c r="C79" s="101">
        <f>'5.2. sz. mell-Hivatal'!C39+'5.3. sz. mell-Óvoda'!C39</f>
        <v>121428258</v>
      </c>
    </row>
    <row r="80" spans="1:3" s="191" customFormat="1" ht="12" customHeight="1" thickBot="1">
      <c r="A80" s="195" t="s">
        <v>230</v>
      </c>
      <c r="B80" s="91" t="s">
        <v>252</v>
      </c>
      <c r="C80" s="96">
        <f>SUM(C81:C84)</f>
        <v>0</v>
      </c>
    </row>
    <row r="81" spans="1:3" s="191" customFormat="1" ht="12" customHeight="1">
      <c r="A81" s="197" t="s">
        <v>231</v>
      </c>
      <c r="B81" s="192" t="s">
        <v>232</v>
      </c>
      <c r="C81" s="101"/>
    </row>
    <row r="82" spans="1:3" s="191" customFormat="1" ht="12" customHeight="1">
      <c r="A82" s="198" t="s">
        <v>233</v>
      </c>
      <c r="B82" s="193" t="s">
        <v>234</v>
      </c>
      <c r="C82" s="101"/>
    </row>
    <row r="83" spans="1:3" s="191" customFormat="1" ht="12" customHeight="1">
      <c r="A83" s="198" t="s">
        <v>235</v>
      </c>
      <c r="B83" s="193" t="s">
        <v>236</v>
      </c>
      <c r="C83" s="101"/>
    </row>
    <row r="84" spans="1:3" s="191" customFormat="1" ht="12" customHeight="1" thickBot="1">
      <c r="A84" s="199" t="s">
        <v>237</v>
      </c>
      <c r="B84" s="194" t="s">
        <v>238</v>
      </c>
      <c r="C84" s="101"/>
    </row>
    <row r="85" spans="1:3" s="191" customFormat="1" ht="13.5" customHeight="1" thickBot="1">
      <c r="A85" s="195" t="s">
        <v>239</v>
      </c>
      <c r="B85" s="91" t="s">
        <v>240</v>
      </c>
      <c r="C85" s="236"/>
    </row>
    <row r="86" spans="1:3" s="191" customFormat="1" ht="15.75" customHeight="1" thickBot="1">
      <c r="A86" s="195" t="s">
        <v>241</v>
      </c>
      <c r="B86" s="200" t="s">
        <v>242</v>
      </c>
      <c r="C86" s="102">
        <f>+C63+C67+C72+C75+C80+C85</f>
        <v>121428258</v>
      </c>
    </row>
    <row r="87" spans="1:3" s="191" customFormat="1" ht="16.5" customHeight="1" thickBot="1">
      <c r="A87" s="201" t="s">
        <v>255</v>
      </c>
      <c r="B87" s="202" t="s">
        <v>243</v>
      </c>
      <c r="C87" s="102">
        <f>+C62+C86</f>
        <v>376540266</v>
      </c>
    </row>
    <row r="88" spans="1:3" s="191" customFormat="1" ht="83.25" customHeight="1">
      <c r="A88" s="3"/>
      <c r="B88" s="4"/>
      <c r="C88" s="103"/>
    </row>
    <row r="89" spans="1:3" ht="16.5" customHeight="1">
      <c r="A89" s="274" t="s">
        <v>34</v>
      </c>
      <c r="B89" s="274"/>
      <c r="C89" s="274"/>
    </row>
    <row r="90" spans="1:3" s="203" customFormat="1" ht="16.5" customHeight="1" thickBot="1">
      <c r="A90" s="275" t="s">
        <v>88</v>
      </c>
      <c r="B90" s="275"/>
      <c r="C90" s="53" t="s">
        <v>383</v>
      </c>
    </row>
    <row r="91" spans="1:3" ht="37.5" customHeight="1" thickBot="1">
      <c r="A91" s="21" t="s">
        <v>52</v>
      </c>
      <c r="B91" s="22" t="s">
        <v>35</v>
      </c>
      <c r="C91" s="28" t="s">
        <v>386</v>
      </c>
    </row>
    <row r="92" spans="1:3" s="190" customFormat="1" ht="12" customHeight="1" thickBot="1">
      <c r="A92" s="25">
        <v>1</v>
      </c>
      <c r="B92" s="26">
        <v>2</v>
      </c>
      <c r="C92" s="27">
        <v>3</v>
      </c>
    </row>
    <row r="93" spans="1:3" ht="12" customHeight="1" thickBot="1">
      <c r="A93" s="20" t="s">
        <v>6</v>
      </c>
      <c r="B93" s="24" t="s">
        <v>258</v>
      </c>
      <c r="C93" s="95">
        <f>SUM(C94:C98)</f>
        <v>251441997</v>
      </c>
    </row>
    <row r="94" spans="1:3" ht="12" customHeight="1">
      <c r="A94" s="15" t="s">
        <v>64</v>
      </c>
      <c r="B94" s="8" t="s">
        <v>36</v>
      </c>
      <c r="C94" s="97">
        <f>'5.1. sz. mell Önkorm'!C92+'5.2. sz. mell-Hivatal'!C45+'5.3. sz. mell-Óvoda'!C45</f>
        <v>107229390</v>
      </c>
    </row>
    <row r="95" spans="1:3" ht="12" customHeight="1">
      <c r="A95" s="12" t="s">
        <v>65</v>
      </c>
      <c r="B95" s="6" t="s">
        <v>106</v>
      </c>
      <c r="C95" s="98">
        <f>'5.1. sz. mell Önkorm'!C93+'5.2. sz. mell-Hivatal'!C46+'5.3. sz. mell-Óvoda'!C46</f>
        <v>23342860</v>
      </c>
    </row>
    <row r="96" spans="1:3" ht="12" customHeight="1">
      <c r="A96" s="12" t="s">
        <v>66</v>
      </c>
      <c r="B96" s="6" t="s">
        <v>83</v>
      </c>
      <c r="C96" s="100">
        <f>'5.1. sz. mell Önkorm'!C94+'5.2. sz. mell-Hivatal'!C47+'5.3. sz. mell-Óvoda'!C47</f>
        <v>67710747</v>
      </c>
    </row>
    <row r="97" spans="1:3" ht="12" customHeight="1">
      <c r="A97" s="12" t="s">
        <v>67</v>
      </c>
      <c r="B97" s="9" t="s">
        <v>107</v>
      </c>
      <c r="C97" s="100">
        <f>'5.1. sz. mell Önkorm'!C95</f>
        <v>3000000</v>
      </c>
    </row>
    <row r="98" spans="1:3" ht="12" customHeight="1">
      <c r="A98" s="12" t="s">
        <v>75</v>
      </c>
      <c r="B98" s="17" t="s">
        <v>108</v>
      </c>
      <c r="C98" s="100">
        <f>SUM(C99:C108)</f>
        <v>50159000</v>
      </c>
    </row>
    <row r="99" spans="1:3" ht="12" customHeight="1">
      <c r="A99" s="12" t="s">
        <v>68</v>
      </c>
      <c r="B99" s="6" t="s">
        <v>259</v>
      </c>
      <c r="C99" s="100"/>
    </row>
    <row r="100" spans="1:3" ht="12" customHeight="1">
      <c r="A100" s="12" t="s">
        <v>69</v>
      </c>
      <c r="B100" s="55" t="s">
        <v>260</v>
      </c>
      <c r="C100" s="100"/>
    </row>
    <row r="101" spans="1:3" ht="12" customHeight="1">
      <c r="A101" s="12" t="s">
        <v>76</v>
      </c>
      <c r="B101" s="56" t="s">
        <v>261</v>
      </c>
      <c r="C101" s="100"/>
    </row>
    <row r="102" spans="1:3" ht="12" customHeight="1">
      <c r="A102" s="12" t="s">
        <v>77</v>
      </c>
      <c r="B102" s="56" t="s">
        <v>262</v>
      </c>
      <c r="C102" s="100"/>
    </row>
    <row r="103" spans="1:3" ht="12" customHeight="1">
      <c r="A103" s="12" t="s">
        <v>78</v>
      </c>
      <c r="B103" s="55" t="s">
        <v>263</v>
      </c>
      <c r="C103" s="100">
        <f>'5.1. sz. mell Önkorm'!C101</f>
        <v>5409000</v>
      </c>
    </row>
    <row r="104" spans="1:3" ht="12" customHeight="1">
      <c r="A104" s="12" t="s">
        <v>79</v>
      </c>
      <c r="B104" s="55" t="s">
        <v>264</v>
      </c>
      <c r="C104" s="100">
        <f>'5.1. sz. mell Önkorm'!C102</f>
        <v>0</v>
      </c>
    </row>
    <row r="105" spans="1:3" ht="12" customHeight="1">
      <c r="A105" s="12" t="s">
        <v>81</v>
      </c>
      <c r="B105" s="56" t="s">
        <v>265</v>
      </c>
      <c r="C105" s="100">
        <f>'5.1. sz. mell Önkorm'!C103</f>
        <v>0</v>
      </c>
    </row>
    <row r="106" spans="1:3" ht="12" customHeight="1">
      <c r="A106" s="11" t="s">
        <v>109</v>
      </c>
      <c r="B106" s="57" t="s">
        <v>266</v>
      </c>
      <c r="C106" s="100">
        <f>'5.1. sz. mell Önkorm'!C104</f>
        <v>0</v>
      </c>
    </row>
    <row r="107" spans="1:3" ht="12" customHeight="1">
      <c r="A107" s="12" t="s">
        <v>256</v>
      </c>
      <c r="B107" s="57" t="s">
        <v>267</v>
      </c>
      <c r="C107" s="100">
        <f>'5.1. sz. mell Önkorm'!C105</f>
        <v>0</v>
      </c>
    </row>
    <row r="108" spans="1:3" ht="12" customHeight="1" thickBot="1">
      <c r="A108" s="16" t="s">
        <v>257</v>
      </c>
      <c r="B108" s="58" t="s">
        <v>268</v>
      </c>
      <c r="C108" s="100">
        <f>'5.1. sz. mell Önkorm'!C106</f>
        <v>44750000</v>
      </c>
    </row>
    <row r="109" spans="1:3" ht="12" customHeight="1" thickBot="1">
      <c r="A109" s="18" t="s">
        <v>7</v>
      </c>
      <c r="B109" s="23" t="s">
        <v>269</v>
      </c>
      <c r="C109" s="96">
        <f>+C110+C112+C114</f>
        <v>2119200</v>
      </c>
    </row>
    <row r="110" spans="1:3" ht="12" customHeight="1">
      <c r="A110" s="13" t="s">
        <v>70</v>
      </c>
      <c r="B110" s="6" t="s">
        <v>124</v>
      </c>
      <c r="C110" s="99">
        <f>'5.1. sz. mell Önkorm'!C108+'5.2. sz. mell-Hivatal'!C51+'5.3. sz. mell-Óvoda'!C51</f>
        <v>1219200</v>
      </c>
    </row>
    <row r="111" spans="1:3" ht="12" customHeight="1">
      <c r="A111" s="13" t="s">
        <v>71</v>
      </c>
      <c r="B111" s="10" t="s">
        <v>273</v>
      </c>
      <c r="C111" s="99"/>
    </row>
    <row r="112" spans="1:3" ht="12" customHeight="1">
      <c r="A112" s="13" t="s">
        <v>72</v>
      </c>
      <c r="B112" s="10" t="s">
        <v>110</v>
      </c>
      <c r="C112" s="99">
        <f>'5.1. sz. mell Önkorm'!C110+'5.2. sz. mell-Hivatal'!C53+'5.3. sz. mell-Óvoda'!C53</f>
        <v>900000</v>
      </c>
    </row>
    <row r="113" spans="1:3" ht="12" customHeight="1">
      <c r="A113" s="13" t="s">
        <v>73</v>
      </c>
      <c r="B113" s="10" t="s">
        <v>274</v>
      </c>
      <c r="C113" s="89"/>
    </row>
    <row r="114" spans="1:3" ht="12" customHeight="1">
      <c r="A114" s="13" t="s">
        <v>74</v>
      </c>
      <c r="B114" s="93" t="s">
        <v>126</v>
      </c>
      <c r="C114" s="89">
        <f>SUM(C115:C122)</f>
        <v>0</v>
      </c>
    </row>
    <row r="115" spans="1:3" ht="12" customHeight="1">
      <c r="A115" s="13" t="s">
        <v>80</v>
      </c>
      <c r="B115" s="92" t="s">
        <v>364</v>
      </c>
      <c r="C115" s="89"/>
    </row>
    <row r="116" spans="1:3" ht="12" customHeight="1">
      <c r="A116" s="13" t="s">
        <v>82</v>
      </c>
      <c r="B116" s="188" t="s">
        <v>279</v>
      </c>
      <c r="C116" s="89"/>
    </row>
    <row r="117" spans="1:3" ht="15.75">
      <c r="A117" s="13" t="s">
        <v>111</v>
      </c>
      <c r="B117" s="56" t="s">
        <v>262</v>
      </c>
      <c r="C117" s="89"/>
    </row>
    <row r="118" spans="1:3" ht="12" customHeight="1">
      <c r="A118" s="13" t="s">
        <v>112</v>
      </c>
      <c r="B118" s="56" t="s">
        <v>278</v>
      </c>
      <c r="C118" s="89"/>
    </row>
    <row r="119" spans="1:3" ht="12" customHeight="1">
      <c r="A119" s="13" t="s">
        <v>113</v>
      </c>
      <c r="B119" s="56" t="s">
        <v>277</v>
      </c>
      <c r="C119" s="89"/>
    </row>
    <row r="120" spans="1:3" ht="12" customHeight="1">
      <c r="A120" s="13" t="s">
        <v>270</v>
      </c>
      <c r="B120" s="56" t="s">
        <v>265</v>
      </c>
      <c r="C120" s="89"/>
    </row>
    <row r="121" spans="1:3" ht="12" customHeight="1">
      <c r="A121" s="13" t="s">
        <v>271</v>
      </c>
      <c r="B121" s="56" t="s">
        <v>276</v>
      </c>
      <c r="C121" s="89"/>
    </row>
    <row r="122" spans="1:3" ht="16.5" thickBot="1">
      <c r="A122" s="11" t="s">
        <v>272</v>
      </c>
      <c r="B122" s="56" t="s">
        <v>275</v>
      </c>
      <c r="C122" s="90"/>
    </row>
    <row r="123" spans="1:3" ht="12" customHeight="1" thickBot="1">
      <c r="A123" s="18" t="s">
        <v>8</v>
      </c>
      <c r="B123" s="51" t="s">
        <v>280</v>
      </c>
      <c r="C123" s="96">
        <f>+C124+C125</f>
        <v>908811</v>
      </c>
    </row>
    <row r="124" spans="1:3" ht="12" customHeight="1">
      <c r="A124" s="13" t="s">
        <v>53</v>
      </c>
      <c r="B124" s="7" t="s">
        <v>43</v>
      </c>
      <c r="C124" s="99">
        <f>'5.1. sz. mell Önkorm'!C122</f>
        <v>908811</v>
      </c>
    </row>
    <row r="125" spans="1:3" ht="12" customHeight="1" thickBot="1">
      <c r="A125" s="14" t="s">
        <v>54</v>
      </c>
      <c r="B125" s="10" t="s">
        <v>44</v>
      </c>
      <c r="C125" s="100"/>
    </row>
    <row r="126" spans="1:3" ht="12" customHeight="1" thickBot="1">
      <c r="A126" s="18" t="s">
        <v>9</v>
      </c>
      <c r="B126" s="51" t="s">
        <v>281</v>
      </c>
      <c r="C126" s="96">
        <f>+C93+C109+C123</f>
        <v>254470008</v>
      </c>
    </row>
    <row r="127" spans="1:3" ht="12" customHeight="1" thickBot="1">
      <c r="A127" s="18" t="s">
        <v>10</v>
      </c>
      <c r="B127" s="51" t="s">
        <v>282</v>
      </c>
      <c r="C127" s="96">
        <f>+C128+C129+C130</f>
        <v>0</v>
      </c>
    </row>
    <row r="128" spans="1:3" ht="12" customHeight="1">
      <c r="A128" s="13" t="s">
        <v>57</v>
      </c>
      <c r="B128" s="7" t="s">
        <v>283</v>
      </c>
      <c r="C128" s="89"/>
    </row>
    <row r="129" spans="1:3" ht="12" customHeight="1">
      <c r="A129" s="13" t="s">
        <v>58</v>
      </c>
      <c r="B129" s="7" t="s">
        <v>284</v>
      </c>
      <c r="C129" s="89"/>
    </row>
    <row r="130" spans="1:3" ht="12" customHeight="1" thickBot="1">
      <c r="A130" s="11" t="s">
        <v>59</v>
      </c>
      <c r="B130" s="5" t="s">
        <v>285</v>
      </c>
      <c r="C130" s="89"/>
    </row>
    <row r="131" spans="1:3" ht="12" customHeight="1" thickBot="1">
      <c r="A131" s="18" t="s">
        <v>11</v>
      </c>
      <c r="B131" s="51" t="s">
        <v>330</v>
      </c>
      <c r="C131" s="96">
        <f>+C132+C133+C134+C135</f>
        <v>0</v>
      </c>
    </row>
    <row r="132" spans="1:3" ht="12" customHeight="1">
      <c r="A132" s="13" t="s">
        <v>60</v>
      </c>
      <c r="B132" s="7" t="s">
        <v>286</v>
      </c>
      <c r="C132" s="89"/>
    </row>
    <row r="133" spans="1:3" ht="12" customHeight="1">
      <c r="A133" s="13" t="s">
        <v>61</v>
      </c>
      <c r="B133" s="7" t="s">
        <v>287</v>
      </c>
      <c r="C133" s="89"/>
    </row>
    <row r="134" spans="1:3" ht="12" customHeight="1">
      <c r="A134" s="13" t="s">
        <v>189</v>
      </c>
      <c r="B134" s="7" t="s">
        <v>288</v>
      </c>
      <c r="C134" s="89"/>
    </row>
    <row r="135" spans="1:3" ht="12" customHeight="1" thickBot="1">
      <c r="A135" s="11" t="s">
        <v>190</v>
      </c>
      <c r="B135" s="5" t="s">
        <v>289</v>
      </c>
      <c r="C135" s="89"/>
    </row>
    <row r="136" spans="1:3" ht="12" customHeight="1" thickBot="1">
      <c r="A136" s="18" t="s">
        <v>12</v>
      </c>
      <c r="B136" s="51" t="s">
        <v>290</v>
      </c>
      <c r="C136" s="102">
        <f>+C137+C138+C139+C140+C141</f>
        <v>122070258</v>
      </c>
    </row>
    <row r="137" spans="1:3" ht="12" customHeight="1">
      <c r="A137" s="13" t="s">
        <v>62</v>
      </c>
      <c r="B137" s="7" t="s">
        <v>291</v>
      </c>
      <c r="C137" s="89"/>
    </row>
    <row r="138" spans="1:3" ht="12" customHeight="1">
      <c r="A138" s="13" t="s">
        <v>63</v>
      </c>
      <c r="B138" s="7" t="s">
        <v>301</v>
      </c>
      <c r="C138" s="89"/>
    </row>
    <row r="139" spans="1:3" ht="12" customHeight="1">
      <c r="A139" s="13" t="s">
        <v>202</v>
      </c>
      <c r="B139" s="7" t="s">
        <v>367</v>
      </c>
      <c r="C139" s="89">
        <f>'5.1. sz. mell Önkorm'!C137</f>
        <v>121428258</v>
      </c>
    </row>
    <row r="140" spans="1:3" ht="12" customHeight="1">
      <c r="A140" s="13" t="s">
        <v>203</v>
      </c>
      <c r="B140" s="7" t="s">
        <v>292</v>
      </c>
      <c r="C140" s="89"/>
    </row>
    <row r="141" spans="1:3" ht="12" customHeight="1" thickBot="1">
      <c r="A141" s="13" t="s">
        <v>366</v>
      </c>
      <c r="B141" s="7" t="s">
        <v>293</v>
      </c>
      <c r="C141" s="89">
        <f>'5.1. sz. mell Önkorm'!C139</f>
        <v>642000</v>
      </c>
    </row>
    <row r="142" spans="1:3" ht="12" customHeight="1" thickBot="1">
      <c r="A142" s="18" t="s">
        <v>13</v>
      </c>
      <c r="B142" s="51" t="s">
        <v>294</v>
      </c>
      <c r="C142" s="105">
        <f>+C143+C144+C145+C146</f>
        <v>0</v>
      </c>
    </row>
    <row r="143" spans="1:3" ht="12" customHeight="1">
      <c r="A143" s="13" t="s">
        <v>104</v>
      </c>
      <c r="B143" s="7" t="s">
        <v>295</v>
      </c>
      <c r="C143" s="89"/>
    </row>
    <row r="144" spans="1:3" ht="12" customHeight="1">
      <c r="A144" s="13" t="s">
        <v>105</v>
      </c>
      <c r="B144" s="7" t="s">
        <v>296</v>
      </c>
      <c r="C144" s="89"/>
    </row>
    <row r="145" spans="1:3" ht="12" customHeight="1">
      <c r="A145" s="13" t="s">
        <v>125</v>
      </c>
      <c r="B145" s="7" t="s">
        <v>297</v>
      </c>
      <c r="C145" s="89"/>
    </row>
    <row r="146" spans="1:3" ht="12" customHeight="1" thickBot="1">
      <c r="A146" s="13" t="s">
        <v>205</v>
      </c>
      <c r="B146" s="7" t="s">
        <v>298</v>
      </c>
      <c r="C146" s="89"/>
    </row>
    <row r="147" spans="1:9" ht="15" customHeight="1" thickBot="1">
      <c r="A147" s="18" t="s">
        <v>14</v>
      </c>
      <c r="B147" s="51" t="s">
        <v>299</v>
      </c>
      <c r="C147" s="204">
        <f>+C127+C131+C136+C142</f>
        <v>122070258</v>
      </c>
      <c r="F147" s="205"/>
      <c r="G147" s="206"/>
      <c r="H147" s="206"/>
      <c r="I147" s="206"/>
    </row>
    <row r="148" spans="1:3" s="191" customFormat="1" ht="12.75" customHeight="1" thickBot="1">
      <c r="A148" s="94" t="s">
        <v>15</v>
      </c>
      <c r="B148" s="169" t="s">
        <v>300</v>
      </c>
      <c r="C148" s="204">
        <f>+C126+C147</f>
        <v>376540266</v>
      </c>
    </row>
    <row r="149" ht="7.5" customHeight="1"/>
    <row r="150" spans="1:3" ht="15.75">
      <c r="A150" s="269" t="s">
        <v>302</v>
      </c>
      <c r="B150" s="269"/>
      <c r="C150" s="269"/>
    </row>
    <row r="151" spans="1:3" ht="15" customHeight="1" thickBot="1">
      <c r="A151" s="270" t="s">
        <v>89</v>
      </c>
      <c r="B151" s="270"/>
      <c r="C151" s="106" t="s">
        <v>382</v>
      </c>
    </row>
    <row r="152" spans="1:4" ht="13.5" customHeight="1" thickBot="1">
      <c r="A152" s="18">
        <v>1</v>
      </c>
      <c r="B152" s="23" t="s">
        <v>303</v>
      </c>
      <c r="C152" s="96">
        <f>+C62-C126</f>
        <v>642000</v>
      </c>
      <c r="D152" s="207"/>
    </row>
    <row r="153" spans="1:3" ht="27.75" customHeight="1" thickBot="1">
      <c r="A153" s="18" t="s">
        <v>7</v>
      </c>
      <c r="B153" s="23" t="s">
        <v>304</v>
      </c>
      <c r="C153" s="96">
        <f>+C86-C147</f>
        <v>-642000</v>
      </c>
    </row>
  </sheetData>
  <sheetProtection/>
  <mergeCells count="8">
    <mergeCell ref="A150:C150"/>
    <mergeCell ref="A151:B151"/>
    <mergeCell ref="B1:C1"/>
    <mergeCell ref="A2:C2"/>
    <mergeCell ref="A3:C3"/>
    <mergeCell ref="A4:B4"/>
    <mergeCell ref="A89:C89"/>
    <mergeCell ref="A90:B90"/>
  </mergeCells>
  <printOptions horizontalCentered="1"/>
  <pageMargins left="0.3937007874015748" right="0.3937007874015748" top="0.3937007874015748" bottom="0.4724409448818898" header="0.3937007874015748" footer="0.1968503937007874"/>
  <pageSetup fitToHeight="2" horizontalDpi="600" verticalDpi="600" orientation="portrait" paperSize="9" scale="80" r:id="rId1"/>
  <headerFooter alignWithMargins="0">
    <oddFooter>&amp;C&amp;P/&amp;N</oddFooter>
  </headerFooter>
  <rowBreaks count="1" manualBreakCount="1">
    <brk id="8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32"/>
  <sheetViews>
    <sheetView zoomScale="115" zoomScaleNormal="115" zoomScaleSheetLayoutView="100" workbookViewId="0" topLeftCell="B1">
      <selection activeCell="H18" sqref="H18"/>
    </sheetView>
  </sheetViews>
  <sheetFormatPr defaultColWidth="9.00390625" defaultRowHeight="12.75"/>
  <cols>
    <col min="1" max="1" width="6.875" style="37" customWidth="1"/>
    <col min="2" max="2" width="55.125" style="59" customWidth="1"/>
    <col min="3" max="3" width="16.375" style="37" customWidth="1"/>
    <col min="4" max="4" width="55.125" style="37" customWidth="1"/>
    <col min="5" max="5" width="16.375" style="37" customWidth="1"/>
    <col min="6" max="16384" width="9.375" style="37" customWidth="1"/>
  </cols>
  <sheetData>
    <row r="1" spans="2:5" ht="21.75" customHeight="1">
      <c r="B1" s="279" t="s">
        <v>395</v>
      </c>
      <c r="C1" s="279"/>
      <c r="D1" s="279"/>
      <c r="E1" s="279"/>
    </row>
    <row r="2" spans="2:5" ht="55.5" customHeight="1">
      <c r="B2" s="118" t="s">
        <v>389</v>
      </c>
      <c r="C2" s="260"/>
      <c r="D2" s="260"/>
      <c r="E2" s="260"/>
    </row>
    <row r="3" ht="14.25" thickBot="1">
      <c r="E3" s="120" t="s">
        <v>381</v>
      </c>
    </row>
    <row r="4" spans="1:5" ht="18" customHeight="1" thickBot="1">
      <c r="A4" s="276" t="s">
        <v>52</v>
      </c>
      <c r="B4" s="121" t="s">
        <v>40</v>
      </c>
      <c r="C4" s="122"/>
      <c r="D4" s="121" t="s">
        <v>41</v>
      </c>
      <c r="E4" s="123"/>
    </row>
    <row r="5" spans="1:5" s="124" customFormat="1" ht="35.25" customHeight="1" thickBot="1">
      <c r="A5" s="277"/>
      <c r="B5" s="60" t="s">
        <v>45</v>
      </c>
      <c r="C5" s="28" t="s">
        <v>386</v>
      </c>
      <c r="D5" s="60" t="s">
        <v>45</v>
      </c>
      <c r="E5" s="28" t="s">
        <v>386</v>
      </c>
    </row>
    <row r="6" spans="1:5" s="129" customFormat="1" ht="12" customHeight="1" thickBot="1">
      <c r="A6" s="125">
        <v>1</v>
      </c>
      <c r="B6" s="126">
        <v>2</v>
      </c>
      <c r="C6" s="127" t="s">
        <v>8</v>
      </c>
      <c r="D6" s="126" t="s">
        <v>9</v>
      </c>
      <c r="E6" s="128" t="s">
        <v>10</v>
      </c>
    </row>
    <row r="7" spans="1:5" ht="12.75" customHeight="1">
      <c r="A7" s="130" t="s">
        <v>6</v>
      </c>
      <c r="B7" s="131" t="s">
        <v>305</v>
      </c>
      <c r="C7" s="107">
        <f>'1.sz.mell.összevont mérl.'!C7</f>
        <v>93255749</v>
      </c>
      <c r="D7" s="131" t="s">
        <v>46</v>
      </c>
      <c r="E7" s="113">
        <f>'1.sz.mell.összevont mérl.'!C94</f>
        <v>107229390</v>
      </c>
    </row>
    <row r="8" spans="1:5" ht="12.75" customHeight="1">
      <c r="A8" s="132" t="s">
        <v>7</v>
      </c>
      <c r="B8" s="133" t="s">
        <v>306</v>
      </c>
      <c r="C8" s="108">
        <f>'1.sz.mell.összevont mérl.'!C14</f>
        <v>16493700</v>
      </c>
      <c r="D8" s="133" t="s">
        <v>106</v>
      </c>
      <c r="E8" s="113">
        <f>'1.sz.mell.összevont mérl.'!C95</f>
        <v>23342860</v>
      </c>
    </row>
    <row r="9" spans="1:5" ht="12.75" customHeight="1">
      <c r="A9" s="132" t="s">
        <v>8</v>
      </c>
      <c r="B9" s="133" t="s">
        <v>332</v>
      </c>
      <c r="C9" s="108"/>
      <c r="D9" s="133" t="s">
        <v>129</v>
      </c>
      <c r="E9" s="113">
        <f>'1.sz.mell.összevont mérl.'!C96</f>
        <v>67710747</v>
      </c>
    </row>
    <row r="10" spans="1:5" ht="12.75" customHeight="1">
      <c r="A10" s="132" t="s">
        <v>9</v>
      </c>
      <c r="B10" s="133" t="s">
        <v>97</v>
      </c>
      <c r="C10" s="108">
        <f>'1.sz.mell.összevont mérl.'!C28</f>
        <v>132700000</v>
      </c>
      <c r="D10" s="133" t="s">
        <v>107</v>
      </c>
      <c r="E10" s="113">
        <f>'1.sz.mell.összevont mérl.'!C97</f>
        <v>3000000</v>
      </c>
    </row>
    <row r="11" spans="1:5" ht="12.75" customHeight="1">
      <c r="A11" s="132" t="s">
        <v>10</v>
      </c>
      <c r="B11" s="134" t="s">
        <v>307</v>
      </c>
      <c r="C11" s="108">
        <f>'1.sz.mell.összevont mérl.'!C52</f>
        <v>0</v>
      </c>
      <c r="D11" s="133" t="s">
        <v>108</v>
      </c>
      <c r="E11" s="113">
        <f>'1.sz.mell.összevont mérl.'!C98</f>
        <v>50159000</v>
      </c>
    </row>
    <row r="12" spans="1:5" ht="12.75" customHeight="1">
      <c r="A12" s="132" t="s">
        <v>11</v>
      </c>
      <c r="B12" s="133" t="s">
        <v>308</v>
      </c>
      <c r="C12" s="109"/>
      <c r="D12" s="133" t="s">
        <v>37</v>
      </c>
      <c r="E12" s="114">
        <f>'1.sz.mell.összevont mérl.'!C123</f>
        <v>908811</v>
      </c>
    </row>
    <row r="13" spans="1:5" ht="12.75" customHeight="1">
      <c r="A13" s="132" t="s">
        <v>12</v>
      </c>
      <c r="B13" s="133" t="s">
        <v>187</v>
      </c>
      <c r="C13" s="108">
        <f>'1.sz.mell.összevont mérl.'!C35</f>
        <v>12662559</v>
      </c>
      <c r="D13" s="32"/>
      <c r="E13" s="114"/>
    </row>
    <row r="14" spans="1:5" ht="12.75" customHeight="1">
      <c r="A14" s="132" t="s">
        <v>13</v>
      </c>
      <c r="B14" s="32"/>
      <c r="C14" s="108"/>
      <c r="D14" s="32"/>
      <c r="E14" s="114"/>
    </row>
    <row r="15" spans="1:5" ht="12.75" customHeight="1">
      <c r="A15" s="132" t="s">
        <v>14</v>
      </c>
      <c r="B15" s="208"/>
      <c r="C15" s="109"/>
      <c r="D15" s="32"/>
      <c r="E15" s="114"/>
    </row>
    <row r="16" spans="1:5" ht="12.75" customHeight="1">
      <c r="A16" s="132" t="s">
        <v>15</v>
      </c>
      <c r="B16" s="32"/>
      <c r="C16" s="108"/>
      <c r="D16" s="32"/>
      <c r="E16" s="114"/>
    </row>
    <row r="17" spans="1:5" ht="12.75" customHeight="1">
      <c r="A17" s="132" t="s">
        <v>16</v>
      </c>
      <c r="B17" s="32"/>
      <c r="C17" s="108"/>
      <c r="D17" s="32"/>
      <c r="E17" s="114"/>
    </row>
    <row r="18" spans="1:5" ht="12.75" customHeight="1" thickBot="1">
      <c r="A18" s="132" t="s">
        <v>17</v>
      </c>
      <c r="B18" s="38"/>
      <c r="C18" s="110"/>
      <c r="D18" s="32"/>
      <c r="E18" s="115"/>
    </row>
    <row r="19" spans="1:5" ht="15.75" customHeight="1" thickBot="1">
      <c r="A19" s="135" t="s">
        <v>18</v>
      </c>
      <c r="B19" s="52" t="s">
        <v>333</v>
      </c>
      <c r="C19" s="111">
        <f>+C7+C8+C10+C11+C13+C14+C15+C16+C17+C18</f>
        <v>255112008</v>
      </c>
      <c r="D19" s="52" t="s">
        <v>315</v>
      </c>
      <c r="E19" s="116">
        <f>SUM(E7:E18)</f>
        <v>252350808</v>
      </c>
    </row>
    <row r="20" spans="1:5" ht="12.75" customHeight="1">
      <c r="A20" s="136" t="s">
        <v>19</v>
      </c>
      <c r="B20" s="137" t="s">
        <v>310</v>
      </c>
      <c r="C20" s="237">
        <f>+C21+C22+C23+C24</f>
        <v>121428258</v>
      </c>
      <c r="D20" s="138" t="s">
        <v>114</v>
      </c>
      <c r="E20" s="117"/>
    </row>
    <row r="21" spans="1:5" ht="12.75" customHeight="1">
      <c r="A21" s="139" t="s">
        <v>20</v>
      </c>
      <c r="B21" s="138" t="s">
        <v>122</v>
      </c>
      <c r="C21" s="42"/>
      <c r="D21" s="138" t="s">
        <v>314</v>
      </c>
      <c r="E21" s="43"/>
    </row>
    <row r="22" spans="1:5" ht="12.75" customHeight="1">
      <c r="A22" s="139" t="s">
        <v>21</v>
      </c>
      <c r="B22" s="138" t="s">
        <v>123</v>
      </c>
      <c r="C22" s="42"/>
      <c r="D22" s="138" t="s">
        <v>90</v>
      </c>
      <c r="E22" s="43"/>
    </row>
    <row r="23" spans="1:5" ht="12.75" customHeight="1">
      <c r="A23" s="139" t="s">
        <v>22</v>
      </c>
      <c r="B23" s="138" t="s">
        <v>127</v>
      </c>
      <c r="C23" s="42"/>
      <c r="D23" s="138" t="s">
        <v>91</v>
      </c>
      <c r="E23" s="43"/>
    </row>
    <row r="24" spans="1:5" ht="12.75" customHeight="1">
      <c r="A24" s="139" t="s">
        <v>23</v>
      </c>
      <c r="B24" s="138" t="s">
        <v>128</v>
      </c>
      <c r="C24" s="42">
        <f>'1.sz.mell.összevont mérl.'!C79</f>
        <v>121428258</v>
      </c>
      <c r="D24" s="137" t="s">
        <v>130</v>
      </c>
      <c r="E24" s="43"/>
    </row>
    <row r="25" spans="1:5" ht="12.75" customHeight="1">
      <c r="A25" s="139" t="s">
        <v>24</v>
      </c>
      <c r="B25" s="138" t="s">
        <v>311</v>
      </c>
      <c r="C25" s="140">
        <f>+C26+C27</f>
        <v>0</v>
      </c>
      <c r="D25" s="138" t="s">
        <v>115</v>
      </c>
      <c r="E25" s="43"/>
    </row>
    <row r="26" spans="1:5" ht="12.75" customHeight="1">
      <c r="A26" s="136" t="s">
        <v>25</v>
      </c>
      <c r="B26" s="137" t="s">
        <v>309</v>
      </c>
      <c r="C26" s="112"/>
      <c r="D26" s="131" t="s">
        <v>116</v>
      </c>
      <c r="E26" s="117"/>
    </row>
    <row r="27" spans="1:5" ht="12.75" customHeight="1" thickBot="1">
      <c r="A27" s="139" t="s">
        <v>26</v>
      </c>
      <c r="B27" s="147" t="s">
        <v>139</v>
      </c>
      <c r="C27" s="42"/>
      <c r="D27" s="32" t="s">
        <v>367</v>
      </c>
      <c r="E27" s="43">
        <f>'1.sz.mell.összevont mérl.'!C139</f>
        <v>121428258</v>
      </c>
    </row>
    <row r="28" spans="1:5" ht="15.75" customHeight="1" thickBot="1">
      <c r="A28" s="135" t="s">
        <v>27</v>
      </c>
      <c r="B28" s="52" t="s">
        <v>312</v>
      </c>
      <c r="C28" s="111">
        <f>+C20+C25</f>
        <v>121428258</v>
      </c>
      <c r="D28" s="52" t="s">
        <v>316</v>
      </c>
      <c r="E28" s="116">
        <f>SUM(E20:E27)</f>
        <v>121428258</v>
      </c>
    </row>
    <row r="29" spans="1:5" ht="13.5" thickBot="1">
      <c r="A29" s="135" t="s">
        <v>28</v>
      </c>
      <c r="B29" s="141" t="s">
        <v>313</v>
      </c>
      <c r="C29" s="142">
        <f>+C19+C28</f>
        <v>376540266</v>
      </c>
      <c r="D29" s="141" t="s">
        <v>317</v>
      </c>
      <c r="E29" s="142">
        <f>+E19+E28</f>
        <v>373779066</v>
      </c>
    </row>
    <row r="30" spans="1:5" ht="13.5" thickBot="1">
      <c r="A30" s="135" t="s">
        <v>29</v>
      </c>
      <c r="B30" s="141" t="s">
        <v>92</v>
      </c>
      <c r="C30" s="142" t="str">
        <f>IF(C19-E19&lt;0,E19-C19,"-")</f>
        <v>-</v>
      </c>
      <c r="D30" s="141" t="s">
        <v>93</v>
      </c>
      <c r="E30" s="142">
        <f>IF(C19-E19&gt;0,C19-E19,"-")</f>
        <v>2761200</v>
      </c>
    </row>
    <row r="31" spans="1:5" ht="13.5" thickBot="1">
      <c r="A31" s="135" t="s">
        <v>30</v>
      </c>
      <c r="B31" s="141" t="s">
        <v>131</v>
      </c>
      <c r="C31" s="142" t="str">
        <f>IF(C19+C20-E29&lt;0,E29-(C19+C20),"-")</f>
        <v>-</v>
      </c>
      <c r="D31" s="141" t="s">
        <v>132</v>
      </c>
      <c r="E31" s="142">
        <f>IF(C19+C20-E29&gt;0,C19+C20-E29,"-")</f>
        <v>2761200</v>
      </c>
    </row>
    <row r="32" spans="2:4" ht="18.75">
      <c r="B32" s="278"/>
      <c r="C32" s="278"/>
      <c r="D32" s="278"/>
    </row>
  </sheetData>
  <sheetProtection/>
  <mergeCells count="3">
    <mergeCell ref="A4:A5"/>
    <mergeCell ref="B32:D32"/>
    <mergeCell ref="B1:E1"/>
  </mergeCells>
  <printOptions horizontalCentered="1"/>
  <pageMargins left="0.31496062992125984" right="0.4724409448818898" top="0.5118110236220472" bottom="0.5118110236220472" header="0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34"/>
  <sheetViews>
    <sheetView zoomScaleSheetLayoutView="115" workbookViewId="0" topLeftCell="A1">
      <selection activeCell="E37" sqref="E37"/>
    </sheetView>
  </sheetViews>
  <sheetFormatPr defaultColWidth="9.00390625" defaultRowHeight="12.75"/>
  <cols>
    <col min="1" max="1" width="6.875" style="37" customWidth="1"/>
    <col min="2" max="2" width="55.125" style="59" customWidth="1"/>
    <col min="3" max="3" width="16.375" style="37" customWidth="1"/>
    <col min="4" max="4" width="55.125" style="37" customWidth="1"/>
    <col min="5" max="5" width="16.375" style="37" customWidth="1"/>
    <col min="6" max="16384" width="9.375" style="37" customWidth="1"/>
  </cols>
  <sheetData>
    <row r="1" spans="2:5" ht="21.75" customHeight="1">
      <c r="B1" s="279" t="s">
        <v>396</v>
      </c>
      <c r="C1" s="279"/>
      <c r="D1" s="279"/>
      <c r="E1" s="279"/>
    </row>
    <row r="2" spans="2:5" ht="52.5" customHeight="1">
      <c r="B2" s="118" t="s">
        <v>388</v>
      </c>
      <c r="C2" s="119"/>
      <c r="D2" s="119"/>
      <c r="E2" s="119"/>
    </row>
    <row r="3" ht="14.25" thickBot="1">
      <c r="E3" s="120" t="s">
        <v>381</v>
      </c>
    </row>
    <row r="4" spans="1:5" ht="13.5" thickBot="1">
      <c r="A4" s="280" t="s">
        <v>52</v>
      </c>
      <c r="B4" s="121" t="s">
        <v>40</v>
      </c>
      <c r="C4" s="122"/>
      <c r="D4" s="121" t="s">
        <v>41</v>
      </c>
      <c r="E4" s="123"/>
    </row>
    <row r="5" spans="1:5" s="124" customFormat="1" ht="24.75" thickBot="1">
      <c r="A5" s="281"/>
      <c r="B5" s="60" t="s">
        <v>45</v>
      </c>
      <c r="C5" s="28" t="s">
        <v>386</v>
      </c>
      <c r="D5" s="60" t="s">
        <v>45</v>
      </c>
      <c r="E5" s="28" t="s">
        <v>386</v>
      </c>
    </row>
    <row r="6" spans="1:5" s="124" customFormat="1" ht="13.5" thickBot="1">
      <c r="A6" s="125">
        <v>1</v>
      </c>
      <c r="B6" s="126">
        <v>2</v>
      </c>
      <c r="C6" s="127">
        <v>3</v>
      </c>
      <c r="D6" s="126">
        <v>4</v>
      </c>
      <c r="E6" s="128">
        <v>5</v>
      </c>
    </row>
    <row r="7" spans="1:5" ht="12.75" customHeight="1">
      <c r="A7" s="130" t="s">
        <v>6</v>
      </c>
      <c r="B7" s="131" t="s">
        <v>318</v>
      </c>
      <c r="C7" s="107"/>
      <c r="D7" s="131" t="s">
        <v>124</v>
      </c>
      <c r="E7" s="113">
        <f>'1.sz.mell.összevont mérl.'!C110</f>
        <v>1219200</v>
      </c>
    </row>
    <row r="8" spans="1:5" ht="12.75">
      <c r="A8" s="132" t="s">
        <v>7</v>
      </c>
      <c r="B8" s="133" t="s">
        <v>319</v>
      </c>
      <c r="C8" s="108"/>
      <c r="D8" s="133" t="s">
        <v>324</v>
      </c>
      <c r="E8" s="114"/>
    </row>
    <row r="9" spans="1:5" ht="12.75" customHeight="1">
      <c r="A9" s="132" t="s">
        <v>8</v>
      </c>
      <c r="B9" s="133" t="s">
        <v>3</v>
      </c>
      <c r="C9" s="108"/>
      <c r="D9" s="133" t="s">
        <v>110</v>
      </c>
      <c r="E9" s="114">
        <f>'1.sz.mell.összevont mérl.'!C112</f>
        <v>900000</v>
      </c>
    </row>
    <row r="10" spans="1:5" ht="12.75" customHeight="1">
      <c r="A10" s="132" t="s">
        <v>9</v>
      </c>
      <c r="B10" s="133" t="s">
        <v>320</v>
      </c>
      <c r="C10" s="108"/>
      <c r="D10" s="133" t="s">
        <v>325</v>
      </c>
      <c r="E10" s="114"/>
    </row>
    <row r="11" spans="1:5" ht="12.75" customHeight="1">
      <c r="A11" s="132" t="s">
        <v>10</v>
      </c>
      <c r="B11" s="133" t="s">
        <v>321</v>
      </c>
      <c r="C11" s="108"/>
      <c r="D11" s="133" t="s">
        <v>126</v>
      </c>
      <c r="E11" s="114"/>
    </row>
    <row r="12" spans="1:5" ht="12.75" customHeight="1">
      <c r="A12" s="132" t="s">
        <v>11</v>
      </c>
      <c r="B12" s="133" t="s">
        <v>322</v>
      </c>
      <c r="C12" s="109"/>
      <c r="D12" s="32"/>
      <c r="E12" s="114"/>
    </row>
    <row r="13" spans="1:5" ht="12.75" customHeight="1">
      <c r="A13" s="132" t="s">
        <v>12</v>
      </c>
      <c r="B13" s="32"/>
      <c r="C13" s="108"/>
      <c r="D13" s="32"/>
      <c r="E13" s="114"/>
    </row>
    <row r="14" spans="1:5" ht="12.75" customHeight="1">
      <c r="A14" s="132" t="s">
        <v>13</v>
      </c>
      <c r="B14" s="32"/>
      <c r="C14" s="108"/>
      <c r="D14" s="32"/>
      <c r="E14" s="114"/>
    </row>
    <row r="15" spans="1:5" ht="12.75" customHeight="1">
      <c r="A15" s="132" t="s">
        <v>14</v>
      </c>
      <c r="B15" s="32"/>
      <c r="C15" s="109"/>
      <c r="D15" s="32"/>
      <c r="E15" s="114"/>
    </row>
    <row r="16" spans="1:5" ht="12.75">
      <c r="A16" s="132" t="s">
        <v>15</v>
      </c>
      <c r="B16" s="32"/>
      <c r="C16" s="109"/>
      <c r="D16" s="32"/>
      <c r="E16" s="114"/>
    </row>
    <row r="17" spans="1:5" ht="12.75" customHeight="1" thickBot="1">
      <c r="A17" s="178" t="s">
        <v>16</v>
      </c>
      <c r="B17" s="209"/>
      <c r="C17" s="180"/>
      <c r="D17" s="179" t="s">
        <v>37</v>
      </c>
      <c r="E17" s="159"/>
    </row>
    <row r="18" spans="1:5" ht="15.75" customHeight="1" thickBot="1">
      <c r="A18" s="135" t="s">
        <v>17</v>
      </c>
      <c r="B18" s="52" t="s">
        <v>334</v>
      </c>
      <c r="C18" s="111">
        <f>+C7+C9+C10+C12+C13+C14+C15+C16+C17</f>
        <v>0</v>
      </c>
      <c r="D18" s="52" t="s">
        <v>335</v>
      </c>
      <c r="E18" s="116">
        <f>+E7+E9+E11+E12+E13+E14+E15+E16+E17</f>
        <v>2119200</v>
      </c>
    </row>
    <row r="19" spans="1:5" ht="12.75" customHeight="1">
      <c r="A19" s="130" t="s">
        <v>18</v>
      </c>
      <c r="B19" s="145" t="s">
        <v>144</v>
      </c>
      <c r="C19" s="152">
        <f>+C20+C21+C22+C23+C24</f>
        <v>0</v>
      </c>
      <c r="D19" s="138" t="s">
        <v>114</v>
      </c>
      <c r="E19" s="41"/>
    </row>
    <row r="20" spans="1:5" ht="12.75" customHeight="1">
      <c r="A20" s="132" t="s">
        <v>19</v>
      </c>
      <c r="B20" s="146" t="s">
        <v>133</v>
      </c>
      <c r="C20" s="42"/>
      <c r="D20" s="138" t="s">
        <v>117</v>
      </c>
      <c r="E20" s="43"/>
    </row>
    <row r="21" spans="1:5" ht="12.75" customHeight="1">
      <c r="A21" s="130" t="s">
        <v>20</v>
      </c>
      <c r="B21" s="146" t="s">
        <v>134</v>
      </c>
      <c r="C21" s="42"/>
      <c r="D21" s="138" t="s">
        <v>90</v>
      </c>
      <c r="E21" s="43"/>
    </row>
    <row r="22" spans="1:5" ht="12.75" customHeight="1">
      <c r="A22" s="132" t="s">
        <v>21</v>
      </c>
      <c r="B22" s="146" t="s">
        <v>135</v>
      </c>
      <c r="C22" s="42"/>
      <c r="D22" s="138" t="s">
        <v>91</v>
      </c>
      <c r="E22" s="43"/>
    </row>
    <row r="23" spans="1:5" ht="12.75" customHeight="1">
      <c r="A23" s="130" t="s">
        <v>22</v>
      </c>
      <c r="B23" s="146" t="s">
        <v>136</v>
      </c>
      <c r="C23" s="42"/>
      <c r="D23" s="137" t="s">
        <v>130</v>
      </c>
      <c r="E23" s="43"/>
    </row>
    <row r="24" spans="1:5" ht="12.75" customHeight="1">
      <c r="A24" s="132" t="s">
        <v>23</v>
      </c>
      <c r="B24" s="147" t="s">
        <v>137</v>
      </c>
      <c r="C24" s="42"/>
      <c r="D24" s="138" t="s">
        <v>118</v>
      </c>
      <c r="E24" s="43"/>
    </row>
    <row r="25" spans="1:5" ht="12.75" customHeight="1">
      <c r="A25" s="130" t="s">
        <v>24</v>
      </c>
      <c r="B25" s="148" t="s">
        <v>138</v>
      </c>
      <c r="C25" s="140">
        <f>+C26+C27+C28+C29+C30</f>
        <v>0</v>
      </c>
      <c r="D25" s="149" t="s">
        <v>116</v>
      </c>
      <c r="E25" s="43"/>
    </row>
    <row r="26" spans="1:5" ht="12.75" customHeight="1">
      <c r="A26" s="132" t="s">
        <v>25</v>
      </c>
      <c r="B26" s="147" t="s">
        <v>139</v>
      </c>
      <c r="C26" s="42">
        <f>'5.1. sz. mell Önkorm'!C65</f>
        <v>0</v>
      </c>
      <c r="D26" s="149" t="s">
        <v>326</v>
      </c>
      <c r="E26" s="43">
        <f>'1.sz.mell.összevont mérl.'!C141</f>
        <v>642000</v>
      </c>
    </row>
    <row r="27" spans="1:5" ht="12.75" customHeight="1">
      <c r="A27" s="130" t="s">
        <v>26</v>
      </c>
      <c r="B27" s="147" t="s">
        <v>140</v>
      </c>
      <c r="C27" s="42"/>
      <c r="D27" s="144"/>
      <c r="E27" s="43"/>
    </row>
    <row r="28" spans="1:5" ht="12.75" customHeight="1">
      <c r="A28" s="132" t="s">
        <v>27</v>
      </c>
      <c r="B28" s="146" t="s">
        <v>141</v>
      </c>
      <c r="C28" s="42"/>
      <c r="D28" s="50"/>
      <c r="E28" s="43"/>
    </row>
    <row r="29" spans="1:5" ht="12.75" customHeight="1">
      <c r="A29" s="130" t="s">
        <v>28</v>
      </c>
      <c r="B29" s="150" t="s">
        <v>142</v>
      </c>
      <c r="C29" s="42"/>
      <c r="D29" s="32"/>
      <c r="E29" s="43"/>
    </row>
    <row r="30" spans="1:5" ht="12.75" customHeight="1" thickBot="1">
      <c r="A30" s="132" t="s">
        <v>29</v>
      </c>
      <c r="B30" s="151" t="s">
        <v>143</v>
      </c>
      <c r="C30" s="42"/>
      <c r="D30" s="50"/>
      <c r="E30" s="43"/>
    </row>
    <row r="31" spans="1:5" ht="21.75" customHeight="1" thickBot="1">
      <c r="A31" s="135" t="s">
        <v>30</v>
      </c>
      <c r="B31" s="52" t="s">
        <v>323</v>
      </c>
      <c r="C31" s="111">
        <f>+C19+C25</f>
        <v>0</v>
      </c>
      <c r="D31" s="52" t="s">
        <v>327</v>
      </c>
      <c r="E31" s="116">
        <f>SUM(E19:E30)</f>
        <v>642000</v>
      </c>
    </row>
    <row r="32" spans="1:5" ht="13.5" thickBot="1">
      <c r="A32" s="135" t="s">
        <v>31</v>
      </c>
      <c r="B32" s="141" t="s">
        <v>328</v>
      </c>
      <c r="C32" s="142">
        <f>+C18+C31</f>
        <v>0</v>
      </c>
      <c r="D32" s="141" t="s">
        <v>329</v>
      </c>
      <c r="E32" s="142">
        <f>+E18+E31</f>
        <v>2761200</v>
      </c>
    </row>
    <row r="33" spans="1:5" ht="13.5" thickBot="1">
      <c r="A33" s="135" t="s">
        <v>32</v>
      </c>
      <c r="B33" s="141" t="s">
        <v>92</v>
      </c>
      <c r="C33" s="142">
        <f>IF(C18-E18&lt;0,E18-C18,"-")</f>
        <v>2119200</v>
      </c>
      <c r="D33" s="141" t="s">
        <v>93</v>
      </c>
      <c r="E33" s="142" t="str">
        <f>IF(C18-E18&gt;0,C18-E18,"-")</f>
        <v>-</v>
      </c>
    </row>
    <row r="34" spans="1:5" ht="13.5" thickBot="1">
      <c r="A34" s="135" t="s">
        <v>33</v>
      </c>
      <c r="B34" s="141" t="s">
        <v>131</v>
      </c>
      <c r="C34" s="142">
        <f>IF(C18+C19-E32&lt;0,E32-(C18+C19),"-")</f>
        <v>2761200</v>
      </c>
      <c r="D34" s="141" t="s">
        <v>132</v>
      </c>
      <c r="E34" s="142" t="str">
        <f>IF(C18+C19-E32&gt;0,C18+C19-E32,"-")</f>
        <v>-</v>
      </c>
    </row>
  </sheetData>
  <sheetProtection/>
  <mergeCells count="2">
    <mergeCell ref="A4:A5"/>
    <mergeCell ref="B1:E1"/>
  </mergeCells>
  <printOptions horizontalCentered="1"/>
  <pageMargins left="0.5905511811023623" right="0.5905511811023623" top="0.3937007874015748" bottom="0.3937007874015748" header="0.4724409448818898" footer="0.787401574803149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9"/>
  <sheetViews>
    <sheetView workbookViewId="0" topLeftCell="A1">
      <pane xSplit="1" ySplit="5" topLeftCell="B6" activePane="bottomRight" state="frozen"/>
      <selection pane="topLeft" activeCell="A150" sqref="A150:C150"/>
      <selection pane="topRight" activeCell="A150" sqref="A150:C150"/>
      <selection pane="bottomLeft" activeCell="A150" sqref="A150:C150"/>
      <selection pane="bottomRight" activeCell="H14" sqref="H13:H14"/>
    </sheetView>
  </sheetViews>
  <sheetFormatPr defaultColWidth="9.00390625" defaultRowHeight="12.75"/>
  <cols>
    <col min="1" max="1" width="48.00390625" style="30" customWidth="1"/>
    <col min="2" max="2" width="17.125" style="29" bestFit="1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7" customWidth="1"/>
    <col min="7" max="8" width="12.875" style="29" customWidth="1"/>
    <col min="9" max="9" width="13.875" style="29" customWidth="1"/>
    <col min="10" max="16384" width="9.375" style="29" customWidth="1"/>
  </cols>
  <sheetData>
    <row r="1" spans="2:6" ht="12.75">
      <c r="B1" s="283" t="s">
        <v>397</v>
      </c>
      <c r="C1" s="283"/>
      <c r="D1" s="283"/>
      <c r="E1" s="283"/>
      <c r="F1" s="283"/>
    </row>
    <row r="2" spans="1:6" ht="37.5" customHeight="1">
      <c r="A2" s="282" t="s">
        <v>390</v>
      </c>
      <c r="B2" s="282"/>
      <c r="C2" s="282"/>
      <c r="D2" s="282"/>
      <c r="E2" s="282"/>
      <c r="F2" s="282"/>
    </row>
    <row r="3" spans="1:6" ht="14.25" thickBot="1">
      <c r="A3" s="59"/>
      <c r="B3" s="37"/>
      <c r="C3" s="37"/>
      <c r="D3" s="37"/>
      <c r="E3" s="37"/>
      <c r="F3" s="33" t="s">
        <v>380</v>
      </c>
    </row>
    <row r="4" spans="1:6" s="31" customFormat="1" ht="44.25" customHeight="1" thickBot="1">
      <c r="A4" s="243" t="s">
        <v>48</v>
      </c>
      <c r="B4" s="244" t="s">
        <v>49</v>
      </c>
      <c r="C4" s="244" t="s">
        <v>50</v>
      </c>
      <c r="D4" s="244" t="s">
        <v>379</v>
      </c>
      <c r="E4" s="244" t="s">
        <v>386</v>
      </c>
      <c r="F4" s="245" t="s">
        <v>387</v>
      </c>
    </row>
    <row r="5" spans="1:6" s="37" customFormat="1" ht="12" customHeight="1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6" t="s">
        <v>368</v>
      </c>
    </row>
    <row r="6" spans="1:6" ht="18" customHeight="1" thickBot="1">
      <c r="A6" s="266" t="s">
        <v>373</v>
      </c>
      <c r="B6" s="251"/>
      <c r="C6" s="252"/>
      <c r="D6" s="251"/>
      <c r="E6" s="251"/>
      <c r="F6" s="253">
        <f>B6-E6</f>
        <v>0</v>
      </c>
    </row>
    <row r="7" spans="1:6" ht="15.75">
      <c r="A7" s="246"/>
      <c r="B7" s="247"/>
      <c r="C7" s="248"/>
      <c r="D7" s="247"/>
      <c r="E7" s="247"/>
      <c r="F7" s="249">
        <f>B7-E7</f>
        <v>0</v>
      </c>
    </row>
    <row r="8" spans="1:6" ht="16.5" thickBot="1">
      <c r="A8" s="246"/>
      <c r="B8" s="247"/>
      <c r="C8" s="248"/>
      <c r="D8" s="247"/>
      <c r="E8" s="247"/>
      <c r="F8" s="249"/>
    </row>
    <row r="9" spans="1:6" ht="36.75" customHeight="1" thickBot="1">
      <c r="A9" s="257" t="s">
        <v>374</v>
      </c>
      <c r="B9" s="258">
        <f>SUM(B7:B8)</f>
        <v>0</v>
      </c>
      <c r="C9" s="267">
        <f>SUM(C7:C8)</f>
        <v>0</v>
      </c>
      <c r="D9" s="258">
        <f>SUM(D7:D8)</f>
        <v>0</v>
      </c>
      <c r="E9" s="258">
        <f>SUM(E7:E8)</f>
        <v>0</v>
      </c>
      <c r="F9" s="259">
        <f>SUM(F7:F8)</f>
        <v>0</v>
      </c>
    </row>
    <row r="10" spans="1:6" ht="16.5" thickBot="1">
      <c r="A10" s="266" t="s">
        <v>376</v>
      </c>
      <c r="B10" s="254"/>
      <c r="C10" s="255"/>
      <c r="D10" s="254"/>
      <c r="E10" s="254"/>
      <c r="F10" s="256">
        <f>B10-E10</f>
        <v>0</v>
      </c>
    </row>
    <row r="11" spans="1:6" ht="15.75">
      <c r="A11" s="246" t="s">
        <v>384</v>
      </c>
      <c r="B11" s="247">
        <v>635000</v>
      </c>
      <c r="C11" s="248" t="s">
        <v>385</v>
      </c>
      <c r="D11" s="247"/>
      <c r="E11" s="247">
        <v>635000</v>
      </c>
      <c r="F11" s="249">
        <f>B11-E11</f>
        <v>0</v>
      </c>
    </row>
    <row r="12" spans="1:6" ht="15.75">
      <c r="A12" s="246"/>
      <c r="B12" s="247"/>
      <c r="C12" s="248"/>
      <c r="D12" s="247"/>
      <c r="E12" s="247"/>
      <c r="F12" s="249"/>
    </row>
    <row r="13" spans="1:6" ht="16.5" thickBot="1">
      <c r="A13" s="246"/>
      <c r="B13" s="247"/>
      <c r="C13" s="248"/>
      <c r="D13" s="247"/>
      <c r="E13" s="247"/>
      <c r="F13" s="249"/>
    </row>
    <row r="14" spans="1:6" ht="36.75" customHeight="1" thickBot="1">
      <c r="A14" s="257" t="s">
        <v>377</v>
      </c>
      <c r="B14" s="258">
        <f>SUM(B11:B13)</f>
        <v>635000</v>
      </c>
      <c r="C14" s="267">
        <f>SUM(C11:C13)</f>
        <v>0</v>
      </c>
      <c r="D14" s="258">
        <f>SUM(D11:D13)</f>
        <v>0</v>
      </c>
      <c r="E14" s="258">
        <f>SUM(E11:E13)</f>
        <v>635000</v>
      </c>
      <c r="F14" s="259">
        <f>SUM(F11:F13)</f>
        <v>0</v>
      </c>
    </row>
    <row r="15" spans="1:6" ht="16.5" thickBot="1">
      <c r="A15" s="266" t="s">
        <v>365</v>
      </c>
      <c r="B15" s="265"/>
      <c r="C15" s="255"/>
      <c r="D15" s="254"/>
      <c r="E15" s="254"/>
      <c r="F15" s="256">
        <f>B15-E15</f>
        <v>0</v>
      </c>
    </row>
    <row r="16" spans="1:6" ht="15.75">
      <c r="A16" s="246" t="s">
        <v>384</v>
      </c>
      <c r="B16" s="247">
        <v>584200</v>
      </c>
      <c r="C16" s="248" t="s">
        <v>385</v>
      </c>
      <c r="D16" s="247"/>
      <c r="E16" s="247">
        <v>584200</v>
      </c>
      <c r="F16" s="249"/>
    </row>
    <row r="17" spans="1:6" ht="16.5" thickBot="1">
      <c r="A17" s="246"/>
      <c r="B17" s="247"/>
      <c r="C17" s="248"/>
      <c r="D17" s="247"/>
      <c r="E17" s="247"/>
      <c r="F17" s="249">
        <f>B17-E17</f>
        <v>0</v>
      </c>
    </row>
    <row r="18" spans="1:6" ht="36.75" customHeight="1" thickBot="1">
      <c r="A18" s="257" t="s">
        <v>375</v>
      </c>
      <c r="B18" s="258">
        <f>SUM(B16:B17)</f>
        <v>584200</v>
      </c>
      <c r="C18" s="267">
        <f>SUM(C17:C17)</f>
        <v>0</v>
      </c>
      <c r="D18" s="258">
        <f>SUM(D16:D17)</f>
        <v>0</v>
      </c>
      <c r="E18" s="258">
        <f>SUM(E16:E17)</f>
        <v>584200</v>
      </c>
      <c r="F18" s="259">
        <f>SUM(F17:F17)</f>
        <v>0</v>
      </c>
    </row>
    <row r="19" spans="1:6" ht="36.75" customHeight="1" thickBot="1">
      <c r="A19" s="263" t="s">
        <v>378</v>
      </c>
      <c r="B19" s="264">
        <f>SUM(B18,B14,B9)</f>
        <v>1219200</v>
      </c>
      <c r="C19" s="264">
        <f>SUM(C18,C14,C9)</f>
        <v>0</v>
      </c>
      <c r="D19" s="264">
        <f>SUM(D18,D14,D9)</f>
        <v>0</v>
      </c>
      <c r="E19" s="264">
        <f>SUM(E18,E14,E9)</f>
        <v>1219200</v>
      </c>
      <c r="F19" s="268">
        <f>SUM(F18,F14,F9)</f>
        <v>0</v>
      </c>
    </row>
  </sheetData>
  <sheetProtection/>
  <mergeCells count="2">
    <mergeCell ref="A2:F2"/>
    <mergeCell ref="B1:F1"/>
  </mergeCells>
  <printOptions horizontalCentered="1"/>
  <pageMargins left="0" right="0" top="0.3937007874015748" bottom="0.3937007874015748" header="0.3937007874015748" footer="0.196850393700787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7"/>
  <sheetViews>
    <sheetView workbookViewId="0" topLeftCell="A1">
      <selection activeCell="D14" sqref="D14"/>
    </sheetView>
  </sheetViews>
  <sheetFormatPr defaultColWidth="9.00390625" defaultRowHeight="12.75"/>
  <cols>
    <col min="1" max="1" width="60.6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29" customWidth="1"/>
    <col min="7" max="8" width="12.875" style="29" customWidth="1"/>
    <col min="9" max="9" width="13.875" style="29" customWidth="1"/>
    <col min="10" max="16384" width="9.375" style="29" customWidth="1"/>
  </cols>
  <sheetData>
    <row r="1" spans="2:6" ht="25.5" customHeight="1">
      <c r="B1" s="283" t="s">
        <v>398</v>
      </c>
      <c r="C1" s="283"/>
      <c r="D1" s="283"/>
      <c r="E1" s="283"/>
      <c r="F1" s="283"/>
    </row>
    <row r="2" spans="1:6" ht="64.5" customHeight="1">
      <c r="A2" s="282" t="s">
        <v>391</v>
      </c>
      <c r="B2" s="282"/>
      <c r="C2" s="282"/>
      <c r="D2" s="282"/>
      <c r="E2" s="282"/>
      <c r="F2" s="282"/>
    </row>
    <row r="3" spans="1:6" ht="23.25" customHeight="1" thickBot="1">
      <c r="A3" s="59"/>
      <c r="B3" s="37"/>
      <c r="C3" s="37"/>
      <c r="D3" s="37"/>
      <c r="E3" s="37"/>
      <c r="F3" s="33" t="s">
        <v>380</v>
      </c>
    </row>
    <row r="4" spans="1:6" s="31" customFormat="1" ht="48.75" customHeight="1" thickBot="1">
      <c r="A4" s="243" t="s">
        <v>51</v>
      </c>
      <c r="B4" s="244" t="s">
        <v>49</v>
      </c>
      <c r="C4" s="244" t="s">
        <v>50</v>
      </c>
      <c r="D4" s="244" t="s">
        <v>379</v>
      </c>
      <c r="E4" s="244" t="s">
        <v>386</v>
      </c>
      <c r="F4" s="245" t="s">
        <v>387</v>
      </c>
    </row>
    <row r="5" spans="1:6" s="37" customFormat="1" ht="15" customHeight="1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6">
        <v>6</v>
      </c>
    </row>
    <row r="6" spans="1:6" ht="40.5" customHeight="1" thickBot="1">
      <c r="A6" s="250" t="s">
        <v>394</v>
      </c>
      <c r="B6" s="247">
        <v>900000</v>
      </c>
      <c r="C6" s="248" t="s">
        <v>385</v>
      </c>
      <c r="D6" s="247"/>
      <c r="E6" s="247">
        <v>900000</v>
      </c>
      <c r="F6" s="249">
        <f>B6-E6</f>
        <v>0</v>
      </c>
    </row>
    <row r="7" spans="1:6" s="39" customFormat="1" ht="30.75" customHeight="1" thickBot="1">
      <c r="A7" s="239" t="s">
        <v>47</v>
      </c>
      <c r="B7" s="240">
        <f>SUM(B6:B6)</f>
        <v>900000</v>
      </c>
      <c r="C7" s="241"/>
      <c r="D7" s="240">
        <f>SUM(D6:D6)</f>
        <v>0</v>
      </c>
      <c r="E7" s="240">
        <f>SUM(E6:E6)</f>
        <v>900000</v>
      </c>
      <c r="F7" s="242">
        <f>SUM(F6:F6)</f>
        <v>0</v>
      </c>
    </row>
  </sheetData>
  <sheetProtection/>
  <mergeCells count="2">
    <mergeCell ref="A2:F2"/>
    <mergeCell ref="B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K147"/>
  <sheetViews>
    <sheetView zoomScale="130" zoomScaleNormal="130" zoomScaleSheetLayoutView="85" workbookViewId="0" topLeftCell="A118">
      <selection activeCell="F146" sqref="F146"/>
    </sheetView>
  </sheetViews>
  <sheetFormatPr defaultColWidth="9.00390625" defaultRowHeight="12.75"/>
  <cols>
    <col min="1" max="1" width="8.125" style="175" customWidth="1"/>
    <col min="2" max="2" width="64.00390625" style="176" customWidth="1"/>
    <col min="3" max="3" width="16.625" style="177" customWidth="1"/>
    <col min="4" max="16384" width="9.375" style="2" customWidth="1"/>
  </cols>
  <sheetData>
    <row r="1" spans="1:3" s="1" customFormat="1" ht="16.5" customHeight="1" thickBot="1">
      <c r="A1" s="65"/>
      <c r="B1" s="67"/>
      <c r="C1" s="261" t="s">
        <v>399</v>
      </c>
    </row>
    <row r="2" spans="1:3" s="45" customFormat="1" ht="21" customHeight="1">
      <c r="A2" s="182" t="s">
        <v>45</v>
      </c>
      <c r="B2" s="153" t="s">
        <v>371</v>
      </c>
      <c r="C2" s="238"/>
    </row>
    <row r="3" spans="1:3" s="45" customFormat="1" ht="16.5" thickBot="1">
      <c r="A3" s="68" t="s">
        <v>119</v>
      </c>
      <c r="B3" s="154" t="s">
        <v>392</v>
      </c>
      <c r="C3" s="155"/>
    </row>
    <row r="4" spans="1:3" s="46" customFormat="1" ht="15.75" customHeight="1" thickBot="1">
      <c r="A4" s="69"/>
      <c r="B4" s="69"/>
      <c r="C4" s="70" t="s">
        <v>380</v>
      </c>
    </row>
    <row r="5" spans="1:3" ht="13.5" thickBot="1">
      <c r="A5" s="183" t="s">
        <v>121</v>
      </c>
      <c r="B5" s="71" t="s">
        <v>38</v>
      </c>
      <c r="C5" s="156" t="s">
        <v>39</v>
      </c>
    </row>
    <row r="6" spans="1:3" s="40" customFormat="1" ht="12.75" customHeight="1" thickBot="1">
      <c r="A6" s="61">
        <v>1</v>
      </c>
      <c r="B6" s="62">
        <v>2</v>
      </c>
      <c r="C6" s="63">
        <v>3</v>
      </c>
    </row>
    <row r="7" spans="1:3" s="40" customFormat="1" ht="15.75" customHeight="1" thickBot="1">
      <c r="A7" s="73"/>
      <c r="B7" s="74" t="s">
        <v>40</v>
      </c>
      <c r="C7" s="157"/>
    </row>
    <row r="8" spans="1:3" s="40" customFormat="1" ht="12" customHeight="1" thickBot="1">
      <c r="A8" s="25" t="s">
        <v>6</v>
      </c>
      <c r="B8" s="19" t="s">
        <v>145</v>
      </c>
      <c r="C8" s="96">
        <f>+C9+C10+C11+C12+C13+C14</f>
        <v>93255749</v>
      </c>
    </row>
    <row r="9" spans="1:3" s="47" customFormat="1" ht="12" customHeight="1">
      <c r="A9" s="210" t="s">
        <v>64</v>
      </c>
      <c r="B9" s="192" t="s">
        <v>146</v>
      </c>
      <c r="C9" s="99">
        <f>'[3]Összesítő'!$D$305</f>
        <v>31615215</v>
      </c>
    </row>
    <row r="10" spans="1:3" s="48" customFormat="1" ht="12" customHeight="1">
      <c r="A10" s="211" t="s">
        <v>65</v>
      </c>
      <c r="B10" s="193" t="s">
        <v>147</v>
      </c>
      <c r="C10" s="99">
        <f>'[3]Összesítő'!$D$306</f>
        <v>39064204</v>
      </c>
    </row>
    <row r="11" spans="1:3" s="48" customFormat="1" ht="12" customHeight="1">
      <c r="A11" s="211" t="s">
        <v>66</v>
      </c>
      <c r="B11" s="193" t="s">
        <v>148</v>
      </c>
      <c r="C11" s="99">
        <f>'[3]Összesítő'!$D$307</f>
        <v>20083150</v>
      </c>
    </row>
    <row r="12" spans="1:3" s="48" customFormat="1" ht="12" customHeight="1">
      <c r="A12" s="211" t="s">
        <v>67</v>
      </c>
      <c r="B12" s="193" t="s">
        <v>149</v>
      </c>
      <c r="C12" s="99">
        <f>'[3]Összesítő'!$D$308</f>
        <v>2493180</v>
      </c>
    </row>
    <row r="13" spans="1:3" s="48" customFormat="1" ht="12" customHeight="1">
      <c r="A13" s="211" t="s">
        <v>84</v>
      </c>
      <c r="B13" s="193" t="s">
        <v>150</v>
      </c>
      <c r="C13" s="99"/>
    </row>
    <row r="14" spans="1:3" s="47" customFormat="1" ht="12" customHeight="1" thickBot="1">
      <c r="A14" s="212" t="s">
        <v>68</v>
      </c>
      <c r="B14" s="194" t="s">
        <v>151</v>
      </c>
      <c r="C14" s="99"/>
    </row>
    <row r="15" spans="1:3" s="47" customFormat="1" ht="12" customHeight="1" thickBot="1">
      <c r="A15" s="25" t="s">
        <v>7</v>
      </c>
      <c r="B15" s="91" t="s">
        <v>152</v>
      </c>
      <c r="C15" s="96">
        <f>+C16+C17+C18+C19+C20</f>
        <v>16493700</v>
      </c>
    </row>
    <row r="16" spans="1:3" s="47" customFormat="1" ht="12" customHeight="1">
      <c r="A16" s="210" t="s">
        <v>70</v>
      </c>
      <c r="B16" s="192" t="s">
        <v>153</v>
      </c>
      <c r="C16" s="99"/>
    </row>
    <row r="17" spans="1:3" s="47" customFormat="1" ht="12" customHeight="1">
      <c r="A17" s="211" t="s">
        <v>71</v>
      </c>
      <c r="B17" s="193" t="s">
        <v>154</v>
      </c>
      <c r="C17" s="99"/>
    </row>
    <row r="18" spans="1:3" s="47" customFormat="1" ht="12" customHeight="1">
      <c r="A18" s="211" t="s">
        <v>72</v>
      </c>
      <c r="B18" s="193" t="s">
        <v>358</v>
      </c>
      <c r="C18" s="99"/>
    </row>
    <row r="19" spans="1:3" s="47" customFormat="1" ht="12" customHeight="1">
      <c r="A19" s="211" t="s">
        <v>73</v>
      </c>
      <c r="B19" s="193" t="s">
        <v>359</v>
      </c>
      <c r="C19" s="99"/>
    </row>
    <row r="20" spans="1:3" s="47" customFormat="1" ht="12" customHeight="1">
      <c r="A20" s="211" t="s">
        <v>74</v>
      </c>
      <c r="B20" s="193" t="s">
        <v>155</v>
      </c>
      <c r="C20" s="99">
        <f>'[3]Összesítő'!$D$329</f>
        <v>16493700</v>
      </c>
    </row>
    <row r="21" spans="1:3" s="48" customFormat="1" ht="12" customHeight="1" thickBot="1">
      <c r="A21" s="212" t="s">
        <v>80</v>
      </c>
      <c r="B21" s="194" t="s">
        <v>156</v>
      </c>
      <c r="C21" s="99"/>
    </row>
    <row r="22" spans="1:3" s="48" customFormat="1" ht="12" customHeight="1" thickBot="1">
      <c r="A22" s="25" t="s">
        <v>8</v>
      </c>
      <c r="B22" s="19" t="s">
        <v>157</v>
      </c>
      <c r="C22" s="96">
        <f>+C23+C24+C25+C26+C27</f>
        <v>0</v>
      </c>
    </row>
    <row r="23" spans="1:3" s="48" customFormat="1" ht="12" customHeight="1">
      <c r="A23" s="210" t="s">
        <v>53</v>
      </c>
      <c r="B23" s="192" t="s">
        <v>158</v>
      </c>
      <c r="C23" s="99"/>
    </row>
    <row r="24" spans="1:3" s="47" customFormat="1" ht="12" customHeight="1">
      <c r="A24" s="211" t="s">
        <v>54</v>
      </c>
      <c r="B24" s="193" t="s">
        <v>159</v>
      </c>
      <c r="C24" s="99"/>
    </row>
    <row r="25" spans="1:3" s="48" customFormat="1" ht="12" customHeight="1">
      <c r="A25" s="211" t="s">
        <v>55</v>
      </c>
      <c r="B25" s="193" t="s">
        <v>360</v>
      </c>
      <c r="C25" s="99"/>
    </row>
    <row r="26" spans="1:3" s="48" customFormat="1" ht="12" customHeight="1">
      <c r="A26" s="211" t="s">
        <v>56</v>
      </c>
      <c r="B26" s="193" t="s">
        <v>361</v>
      </c>
      <c r="C26" s="99"/>
    </row>
    <row r="27" spans="1:3" s="48" customFormat="1" ht="12" customHeight="1">
      <c r="A27" s="211" t="s">
        <v>94</v>
      </c>
      <c r="B27" s="193" t="s">
        <v>160</v>
      </c>
      <c r="C27" s="99"/>
    </row>
    <row r="28" spans="1:3" s="48" customFormat="1" ht="12" customHeight="1" thickBot="1">
      <c r="A28" s="212" t="s">
        <v>95</v>
      </c>
      <c r="B28" s="194" t="s">
        <v>161</v>
      </c>
      <c r="C28" s="99"/>
    </row>
    <row r="29" spans="1:3" s="48" customFormat="1" ht="12" customHeight="1" thickBot="1">
      <c r="A29" s="25" t="s">
        <v>96</v>
      </c>
      <c r="B29" s="19" t="s">
        <v>162</v>
      </c>
      <c r="C29" s="102">
        <f>+C30+C33+C34+C35</f>
        <v>132700000</v>
      </c>
    </row>
    <row r="30" spans="1:3" s="48" customFormat="1" ht="12" customHeight="1">
      <c r="A30" s="210" t="s">
        <v>163</v>
      </c>
      <c r="B30" s="192" t="s">
        <v>169</v>
      </c>
      <c r="C30" s="187">
        <f>SUM(C31:C32)</f>
        <v>126300000</v>
      </c>
    </row>
    <row r="31" spans="1:3" s="48" customFormat="1" ht="12" customHeight="1">
      <c r="A31" s="211" t="s">
        <v>164</v>
      </c>
      <c r="B31" s="193" t="s">
        <v>170</v>
      </c>
      <c r="C31" s="98">
        <f>'[3]Összesítő'!$D$355</f>
        <v>25500000</v>
      </c>
    </row>
    <row r="32" spans="1:3" s="48" customFormat="1" ht="12" customHeight="1">
      <c r="A32" s="211" t="s">
        <v>165</v>
      </c>
      <c r="B32" s="193" t="s">
        <v>171</v>
      </c>
      <c r="C32" s="99">
        <f>'[3]Összesítő'!$D$366-'[3]Összesítő'!$D$363</f>
        <v>100800000</v>
      </c>
    </row>
    <row r="33" spans="1:3" s="48" customFormat="1" ht="12" customHeight="1">
      <c r="A33" s="211" t="s">
        <v>166</v>
      </c>
      <c r="B33" s="193" t="s">
        <v>172</v>
      </c>
      <c r="C33" s="99">
        <f>'[3]Összesítő'!$D$363</f>
        <v>6400000</v>
      </c>
    </row>
    <row r="34" spans="1:3" s="48" customFormat="1" ht="12" customHeight="1">
      <c r="A34" s="211" t="s">
        <v>167</v>
      </c>
      <c r="B34" s="193" t="s">
        <v>173</v>
      </c>
      <c r="C34" s="99"/>
    </row>
    <row r="35" spans="1:3" s="48" customFormat="1" ht="12" customHeight="1" thickBot="1">
      <c r="A35" s="212" t="s">
        <v>168</v>
      </c>
      <c r="B35" s="194" t="s">
        <v>174</v>
      </c>
      <c r="C35" s="99"/>
    </row>
    <row r="36" spans="1:3" s="48" customFormat="1" ht="12" customHeight="1" thickBot="1">
      <c r="A36" s="25" t="s">
        <v>10</v>
      </c>
      <c r="B36" s="19" t="s">
        <v>175</v>
      </c>
      <c r="C36" s="96">
        <f>SUM(C37:C46)</f>
        <v>5662400</v>
      </c>
    </row>
    <row r="37" spans="1:3" s="48" customFormat="1" ht="12" customHeight="1">
      <c r="A37" s="210" t="s">
        <v>57</v>
      </c>
      <c r="B37" s="192" t="s">
        <v>178</v>
      </c>
      <c r="C37" s="99"/>
    </row>
    <row r="38" spans="1:3" s="48" customFormat="1" ht="12" customHeight="1">
      <c r="A38" s="211" t="s">
        <v>58</v>
      </c>
      <c r="B38" s="193" t="s">
        <v>179</v>
      </c>
      <c r="C38" s="98">
        <f>'[3]Összesítő'!$D$381</f>
        <v>1130000</v>
      </c>
    </row>
    <row r="39" spans="1:3" s="48" customFormat="1" ht="12" customHeight="1">
      <c r="A39" s="211" t="s">
        <v>59</v>
      </c>
      <c r="B39" s="193" t="s">
        <v>180</v>
      </c>
      <c r="C39" s="98"/>
    </row>
    <row r="40" spans="1:3" s="48" customFormat="1" ht="12" customHeight="1">
      <c r="A40" s="211" t="s">
        <v>98</v>
      </c>
      <c r="B40" s="193" t="s">
        <v>181</v>
      </c>
      <c r="C40" s="98"/>
    </row>
    <row r="41" spans="1:3" s="48" customFormat="1" ht="12" customHeight="1">
      <c r="A41" s="211" t="s">
        <v>99</v>
      </c>
      <c r="B41" s="193" t="s">
        <v>182</v>
      </c>
      <c r="C41" s="98">
        <f>'[3]Összesítő'!$D$387</f>
        <v>3150000</v>
      </c>
    </row>
    <row r="42" spans="1:3" s="48" customFormat="1" ht="12" customHeight="1">
      <c r="A42" s="211" t="s">
        <v>100</v>
      </c>
      <c r="B42" s="193" t="s">
        <v>183</v>
      </c>
      <c r="C42" s="98">
        <f>'[3]Összesítő'!$D$388</f>
        <v>850000</v>
      </c>
    </row>
    <row r="43" spans="1:3" s="48" customFormat="1" ht="12" customHeight="1">
      <c r="A43" s="211" t="s">
        <v>101</v>
      </c>
      <c r="B43" s="193" t="s">
        <v>184</v>
      </c>
      <c r="C43" s="98">
        <f>'[3]Összesítő'!$D$389</f>
        <v>532400</v>
      </c>
    </row>
    <row r="44" spans="1:3" s="48" customFormat="1" ht="12" customHeight="1">
      <c r="A44" s="211" t="s">
        <v>102</v>
      </c>
      <c r="B44" s="193" t="s">
        <v>185</v>
      </c>
      <c r="C44" s="98"/>
    </row>
    <row r="45" spans="1:3" s="48" customFormat="1" ht="12" customHeight="1">
      <c r="A45" s="211" t="s">
        <v>176</v>
      </c>
      <c r="B45" s="193" t="s">
        <v>186</v>
      </c>
      <c r="C45" s="101"/>
    </row>
    <row r="46" spans="1:3" s="48" customFormat="1" ht="12" customHeight="1" thickBot="1">
      <c r="A46" s="212" t="s">
        <v>177</v>
      </c>
      <c r="B46" s="194" t="s">
        <v>187</v>
      </c>
      <c r="C46" s="181"/>
    </row>
    <row r="47" spans="1:3" s="48" customFormat="1" ht="12" customHeight="1" thickBot="1">
      <c r="A47" s="25" t="s">
        <v>11</v>
      </c>
      <c r="B47" s="19" t="s">
        <v>188</v>
      </c>
      <c r="C47" s="96">
        <f>SUM(C48:C52)</f>
        <v>0</v>
      </c>
    </row>
    <row r="48" spans="1:3" s="48" customFormat="1" ht="12" customHeight="1">
      <c r="A48" s="210" t="s">
        <v>60</v>
      </c>
      <c r="B48" s="192" t="s">
        <v>192</v>
      </c>
      <c r="C48" s="235"/>
    </row>
    <row r="49" spans="1:3" s="48" customFormat="1" ht="12" customHeight="1">
      <c r="A49" s="211" t="s">
        <v>61</v>
      </c>
      <c r="B49" s="193" t="s">
        <v>193</v>
      </c>
      <c r="C49" s="101"/>
    </row>
    <row r="50" spans="1:3" s="48" customFormat="1" ht="12" customHeight="1">
      <c r="A50" s="211" t="s">
        <v>189</v>
      </c>
      <c r="B50" s="193" t="s">
        <v>194</v>
      </c>
      <c r="C50" s="101"/>
    </row>
    <row r="51" spans="1:3" s="48" customFormat="1" ht="12" customHeight="1">
      <c r="A51" s="211" t="s">
        <v>190</v>
      </c>
      <c r="B51" s="193" t="s">
        <v>195</v>
      </c>
      <c r="C51" s="101"/>
    </row>
    <row r="52" spans="1:3" s="48" customFormat="1" ht="12" customHeight="1" thickBot="1">
      <c r="A52" s="212" t="s">
        <v>191</v>
      </c>
      <c r="B52" s="194" t="s">
        <v>196</v>
      </c>
      <c r="C52" s="181"/>
    </row>
    <row r="53" spans="1:3" s="48" customFormat="1" ht="12" customHeight="1" thickBot="1">
      <c r="A53" s="25" t="s">
        <v>103</v>
      </c>
      <c r="B53" s="19" t="s">
        <v>197</v>
      </c>
      <c r="C53" s="96">
        <f>SUM(C54:C56)</f>
        <v>0</v>
      </c>
    </row>
    <row r="54" spans="1:3" s="48" customFormat="1" ht="12" customHeight="1">
      <c r="A54" s="210" t="s">
        <v>62</v>
      </c>
      <c r="B54" s="192" t="s">
        <v>198</v>
      </c>
      <c r="C54" s="99"/>
    </row>
    <row r="55" spans="1:3" s="48" customFormat="1" ht="12" customHeight="1">
      <c r="A55" s="211" t="s">
        <v>63</v>
      </c>
      <c r="B55" s="193" t="s">
        <v>362</v>
      </c>
      <c r="C55" s="98"/>
    </row>
    <row r="56" spans="1:3" s="48" customFormat="1" ht="12" customHeight="1">
      <c r="A56" s="211" t="s">
        <v>202</v>
      </c>
      <c r="B56" s="193" t="s">
        <v>200</v>
      </c>
      <c r="C56" s="98"/>
    </row>
    <row r="57" spans="1:3" s="48" customFormat="1" ht="12" customHeight="1" thickBot="1">
      <c r="A57" s="212" t="s">
        <v>203</v>
      </c>
      <c r="B57" s="194" t="s">
        <v>201</v>
      </c>
      <c r="C57" s="100"/>
    </row>
    <row r="58" spans="1:3" s="48" customFormat="1" ht="12" customHeight="1" thickBot="1">
      <c r="A58" s="25" t="s">
        <v>13</v>
      </c>
      <c r="B58" s="91" t="s">
        <v>204</v>
      </c>
      <c r="C58" s="96">
        <f>SUM(C59:C61)</f>
        <v>0</v>
      </c>
    </row>
    <row r="59" spans="1:3" s="48" customFormat="1" ht="12" customHeight="1">
      <c r="A59" s="210" t="s">
        <v>104</v>
      </c>
      <c r="B59" s="192" t="s">
        <v>206</v>
      </c>
      <c r="C59" s="101"/>
    </row>
    <row r="60" spans="1:3" s="48" customFormat="1" ht="12" customHeight="1">
      <c r="A60" s="211" t="s">
        <v>105</v>
      </c>
      <c r="B60" s="193" t="s">
        <v>363</v>
      </c>
      <c r="C60" s="101"/>
    </row>
    <row r="61" spans="1:3" s="48" customFormat="1" ht="12" customHeight="1">
      <c r="A61" s="211" t="s">
        <v>125</v>
      </c>
      <c r="B61" s="193" t="s">
        <v>207</v>
      </c>
      <c r="C61" s="101"/>
    </row>
    <row r="62" spans="1:3" s="48" customFormat="1" ht="12" customHeight="1" thickBot="1">
      <c r="A62" s="212" t="s">
        <v>205</v>
      </c>
      <c r="B62" s="194" t="s">
        <v>208</v>
      </c>
      <c r="C62" s="101"/>
    </row>
    <row r="63" spans="1:3" s="48" customFormat="1" ht="12" customHeight="1" thickBot="1">
      <c r="A63" s="25" t="s">
        <v>14</v>
      </c>
      <c r="B63" s="19" t="s">
        <v>209</v>
      </c>
      <c r="C63" s="102">
        <f>+C8+C15+C22+C29+C36+C47+C53+C58</f>
        <v>248111849</v>
      </c>
    </row>
    <row r="64" spans="1:3" s="48" customFormat="1" ht="12" customHeight="1" thickBot="1">
      <c r="A64" s="213" t="s">
        <v>331</v>
      </c>
      <c r="B64" s="91" t="s">
        <v>211</v>
      </c>
      <c r="C64" s="96">
        <f>SUM(C65:C67)</f>
        <v>0</v>
      </c>
    </row>
    <row r="65" spans="1:3" s="48" customFormat="1" ht="12" customHeight="1">
      <c r="A65" s="210" t="s">
        <v>244</v>
      </c>
      <c r="B65" s="192" t="s">
        <v>212</v>
      </c>
      <c r="C65" s="101"/>
    </row>
    <row r="66" spans="1:3" s="48" customFormat="1" ht="12" customHeight="1">
      <c r="A66" s="211" t="s">
        <v>253</v>
      </c>
      <c r="B66" s="193" t="s">
        <v>213</v>
      </c>
      <c r="C66" s="101"/>
    </row>
    <row r="67" spans="1:3" s="48" customFormat="1" ht="12" customHeight="1" thickBot="1">
      <c r="A67" s="212" t="s">
        <v>254</v>
      </c>
      <c r="B67" s="196" t="s">
        <v>214</v>
      </c>
      <c r="C67" s="101"/>
    </row>
    <row r="68" spans="1:3" s="48" customFormat="1" ht="12" customHeight="1" thickBot="1">
      <c r="A68" s="213" t="s">
        <v>215</v>
      </c>
      <c r="B68" s="91" t="s">
        <v>216</v>
      </c>
      <c r="C68" s="96">
        <f>SUM(C69:C72)</f>
        <v>0</v>
      </c>
    </row>
    <row r="69" spans="1:3" s="48" customFormat="1" ht="12" customHeight="1">
      <c r="A69" s="210" t="s">
        <v>85</v>
      </c>
      <c r="B69" s="192" t="s">
        <v>217</v>
      </c>
      <c r="C69" s="101"/>
    </row>
    <row r="70" spans="1:3" s="48" customFormat="1" ht="12" customHeight="1">
      <c r="A70" s="211" t="s">
        <v>86</v>
      </c>
      <c r="B70" s="193" t="s">
        <v>218</v>
      </c>
      <c r="C70" s="101"/>
    </row>
    <row r="71" spans="1:3" s="48" customFormat="1" ht="12" customHeight="1">
      <c r="A71" s="211" t="s">
        <v>245</v>
      </c>
      <c r="B71" s="193" t="s">
        <v>219</v>
      </c>
      <c r="C71" s="101"/>
    </row>
    <row r="72" spans="1:3" s="48" customFormat="1" ht="12" customHeight="1" thickBot="1">
      <c r="A72" s="212" t="s">
        <v>246</v>
      </c>
      <c r="B72" s="194" t="s">
        <v>220</v>
      </c>
      <c r="C72" s="101"/>
    </row>
    <row r="73" spans="1:3" s="48" customFormat="1" ht="12" customHeight="1" thickBot="1">
      <c r="A73" s="213" t="s">
        <v>221</v>
      </c>
      <c r="B73" s="91" t="s">
        <v>222</v>
      </c>
      <c r="C73" s="96">
        <f>SUM(C74:C75)</f>
        <v>0</v>
      </c>
    </row>
    <row r="74" spans="1:3" s="48" customFormat="1" ht="12" customHeight="1">
      <c r="A74" s="210" t="s">
        <v>247</v>
      </c>
      <c r="B74" s="192" t="s">
        <v>223</v>
      </c>
      <c r="C74" s="101"/>
    </row>
    <row r="75" spans="1:3" s="48" customFormat="1" ht="12" customHeight="1" thickBot="1">
      <c r="A75" s="212" t="s">
        <v>248</v>
      </c>
      <c r="B75" s="194" t="s">
        <v>224</v>
      </c>
      <c r="C75" s="101"/>
    </row>
    <row r="76" spans="1:3" s="47" customFormat="1" ht="12" customHeight="1" thickBot="1">
      <c r="A76" s="213" t="s">
        <v>225</v>
      </c>
      <c r="B76" s="91" t="s">
        <v>226</v>
      </c>
      <c r="C76" s="96">
        <f>SUM(C77:C79)</f>
        <v>0</v>
      </c>
    </row>
    <row r="77" spans="1:3" s="48" customFormat="1" ht="12" customHeight="1">
      <c r="A77" s="210" t="s">
        <v>249</v>
      </c>
      <c r="B77" s="192" t="s">
        <v>227</v>
      </c>
      <c r="C77" s="101"/>
    </row>
    <row r="78" spans="1:3" s="48" customFormat="1" ht="12" customHeight="1">
      <c r="A78" s="211" t="s">
        <v>250</v>
      </c>
      <c r="B78" s="193" t="s">
        <v>228</v>
      </c>
      <c r="C78" s="101"/>
    </row>
    <row r="79" spans="1:3" s="48" customFormat="1" ht="12" customHeight="1" thickBot="1">
      <c r="A79" s="212" t="s">
        <v>251</v>
      </c>
      <c r="B79" s="194" t="s">
        <v>229</v>
      </c>
      <c r="C79" s="101"/>
    </row>
    <row r="80" spans="1:3" s="48" customFormat="1" ht="12" customHeight="1" thickBot="1">
      <c r="A80" s="213" t="s">
        <v>230</v>
      </c>
      <c r="B80" s="91" t="s">
        <v>252</v>
      </c>
      <c r="C80" s="96">
        <f>SUM(C81:C84)</f>
        <v>0</v>
      </c>
    </row>
    <row r="81" spans="1:3" s="48" customFormat="1" ht="12" customHeight="1">
      <c r="A81" s="214" t="s">
        <v>231</v>
      </c>
      <c r="B81" s="192" t="s">
        <v>232</v>
      </c>
      <c r="C81" s="101"/>
    </row>
    <row r="82" spans="1:3" s="48" customFormat="1" ht="12" customHeight="1">
      <c r="A82" s="215" t="s">
        <v>233</v>
      </c>
      <c r="B82" s="193" t="s">
        <v>234</v>
      </c>
      <c r="C82" s="101"/>
    </row>
    <row r="83" spans="1:3" s="48" customFormat="1" ht="12" customHeight="1">
      <c r="A83" s="215" t="s">
        <v>235</v>
      </c>
      <c r="B83" s="193" t="s">
        <v>236</v>
      </c>
      <c r="C83" s="101"/>
    </row>
    <row r="84" spans="1:3" s="47" customFormat="1" ht="12" customHeight="1" thickBot="1">
      <c r="A84" s="216" t="s">
        <v>237</v>
      </c>
      <c r="B84" s="194" t="s">
        <v>238</v>
      </c>
      <c r="C84" s="101"/>
    </row>
    <row r="85" spans="1:3" s="47" customFormat="1" ht="12" customHeight="1" thickBot="1">
      <c r="A85" s="213" t="s">
        <v>239</v>
      </c>
      <c r="B85" s="91" t="s">
        <v>240</v>
      </c>
      <c r="C85" s="236"/>
    </row>
    <row r="86" spans="1:3" s="47" customFormat="1" ht="12" customHeight="1" thickBot="1">
      <c r="A86" s="213" t="s">
        <v>241</v>
      </c>
      <c r="B86" s="200" t="s">
        <v>242</v>
      </c>
      <c r="C86" s="102">
        <f>+C64+C68+C73+C76+C80+C85</f>
        <v>0</v>
      </c>
    </row>
    <row r="87" spans="1:3" s="47" customFormat="1" ht="12" customHeight="1" thickBot="1">
      <c r="A87" s="217" t="s">
        <v>255</v>
      </c>
      <c r="B87" s="202" t="s">
        <v>357</v>
      </c>
      <c r="C87" s="102">
        <f>+C63+C86</f>
        <v>248111849</v>
      </c>
    </row>
    <row r="88" spans="1:3" s="48" customFormat="1" ht="15" customHeight="1">
      <c r="A88" s="79"/>
      <c r="B88" s="80"/>
      <c r="C88" s="162"/>
    </row>
    <row r="89" spans="1:3" ht="13.5" thickBot="1">
      <c r="A89" s="218"/>
      <c r="B89" s="82"/>
      <c r="C89" s="163"/>
    </row>
    <row r="90" spans="1:3" s="40" customFormat="1" ht="16.5" customHeight="1" thickBot="1">
      <c r="A90" s="83"/>
      <c r="B90" s="84" t="s">
        <v>41</v>
      </c>
      <c r="C90" s="164"/>
    </row>
    <row r="91" spans="1:3" s="49" customFormat="1" ht="12" customHeight="1" thickBot="1">
      <c r="A91" s="184" t="s">
        <v>6</v>
      </c>
      <c r="B91" s="24" t="s">
        <v>258</v>
      </c>
      <c r="C91" s="95">
        <f>SUM(C92:C96)</f>
        <v>124232780</v>
      </c>
    </row>
    <row r="92" spans="1:3" ht="12" customHeight="1">
      <c r="A92" s="219" t="s">
        <v>64</v>
      </c>
      <c r="B92" s="8" t="s">
        <v>36</v>
      </c>
      <c r="C92" s="97">
        <f>'[3]Összesítő'!$D$54</f>
        <v>25196200</v>
      </c>
    </row>
    <row r="93" spans="1:3" ht="12" customHeight="1">
      <c r="A93" s="211" t="s">
        <v>65</v>
      </c>
      <c r="B93" s="6" t="s">
        <v>106</v>
      </c>
      <c r="C93" s="98">
        <f>'[3]Összesítő'!$D$62</f>
        <v>5010860</v>
      </c>
    </row>
    <row r="94" spans="1:3" ht="12" customHeight="1">
      <c r="A94" s="211" t="s">
        <v>66</v>
      </c>
      <c r="B94" s="6" t="s">
        <v>83</v>
      </c>
      <c r="C94" s="100">
        <f>'[3]Összesítő'!$D$136</f>
        <v>40866720</v>
      </c>
    </row>
    <row r="95" spans="1:3" ht="12" customHeight="1">
      <c r="A95" s="211" t="s">
        <v>67</v>
      </c>
      <c r="B95" s="9" t="s">
        <v>107</v>
      </c>
      <c r="C95" s="100">
        <f>'[3]Összesítő'!$D$161</f>
        <v>3000000</v>
      </c>
    </row>
    <row r="96" spans="1:3" ht="12" customHeight="1">
      <c r="A96" s="211" t="s">
        <v>75</v>
      </c>
      <c r="B96" s="17" t="s">
        <v>108</v>
      </c>
      <c r="C96" s="100">
        <f>SUM(C97:C106)</f>
        <v>50159000</v>
      </c>
    </row>
    <row r="97" spans="1:3" ht="12" customHeight="1">
      <c r="A97" s="211" t="s">
        <v>68</v>
      </c>
      <c r="B97" s="6" t="s">
        <v>259</v>
      </c>
      <c r="C97" s="100"/>
    </row>
    <row r="98" spans="1:3" ht="12" customHeight="1">
      <c r="A98" s="211" t="s">
        <v>69</v>
      </c>
      <c r="B98" s="55" t="s">
        <v>260</v>
      </c>
      <c r="C98" s="100"/>
    </row>
    <row r="99" spans="1:3" ht="12" customHeight="1">
      <c r="A99" s="211" t="s">
        <v>76</v>
      </c>
      <c r="B99" s="56" t="s">
        <v>261</v>
      </c>
      <c r="C99" s="100"/>
    </row>
    <row r="100" spans="1:3" ht="12" customHeight="1">
      <c r="A100" s="211" t="s">
        <v>77</v>
      </c>
      <c r="B100" s="56" t="s">
        <v>262</v>
      </c>
      <c r="C100" s="100"/>
    </row>
    <row r="101" spans="1:3" ht="12" customHeight="1">
      <c r="A101" s="211" t="s">
        <v>78</v>
      </c>
      <c r="B101" s="55" t="s">
        <v>263</v>
      </c>
      <c r="C101" s="100">
        <f>'[3]Összesítő'!$D$181</f>
        <v>5409000</v>
      </c>
    </row>
    <row r="102" spans="1:3" ht="12" customHeight="1">
      <c r="A102" s="211" t="s">
        <v>79</v>
      </c>
      <c r="B102" s="55" t="s">
        <v>264</v>
      </c>
      <c r="C102" s="100"/>
    </row>
    <row r="103" spans="1:3" ht="12" customHeight="1">
      <c r="A103" s="211" t="s">
        <v>81</v>
      </c>
      <c r="B103" s="56" t="s">
        <v>265</v>
      </c>
      <c r="C103" s="100"/>
    </row>
    <row r="104" spans="1:3" ht="12" customHeight="1">
      <c r="A104" s="220" t="s">
        <v>109</v>
      </c>
      <c r="B104" s="57" t="s">
        <v>266</v>
      </c>
      <c r="C104" s="100"/>
    </row>
    <row r="105" spans="1:3" ht="12" customHeight="1">
      <c r="A105" s="211" t="s">
        <v>256</v>
      </c>
      <c r="B105" s="57" t="s">
        <v>267</v>
      </c>
      <c r="C105" s="100"/>
    </row>
    <row r="106" spans="1:3" ht="12" customHeight="1" thickBot="1">
      <c r="A106" s="221" t="s">
        <v>257</v>
      </c>
      <c r="B106" s="58" t="s">
        <v>268</v>
      </c>
      <c r="C106" s="104">
        <f>'[3]Összesítő'!$D$201</f>
        <v>44750000</v>
      </c>
    </row>
    <row r="107" spans="1:3" ht="12" customHeight="1" thickBot="1">
      <c r="A107" s="25" t="s">
        <v>7</v>
      </c>
      <c r="B107" s="23" t="s">
        <v>269</v>
      </c>
      <c r="C107" s="96">
        <f>+C108+C110+C112</f>
        <v>900000</v>
      </c>
    </row>
    <row r="108" spans="1:3" ht="12" customHeight="1">
      <c r="A108" s="210" t="s">
        <v>70</v>
      </c>
      <c r="B108" s="6" t="s">
        <v>124</v>
      </c>
      <c r="C108" s="99">
        <f>'[3]Összesítő'!$D$221</f>
        <v>0</v>
      </c>
    </row>
    <row r="109" spans="1:3" ht="12" customHeight="1">
      <c r="A109" s="210" t="s">
        <v>71</v>
      </c>
      <c r="B109" s="10" t="s">
        <v>273</v>
      </c>
      <c r="C109" s="99"/>
    </row>
    <row r="110" spans="1:3" ht="12" customHeight="1">
      <c r="A110" s="210" t="s">
        <v>72</v>
      </c>
      <c r="B110" s="10" t="s">
        <v>110</v>
      </c>
      <c r="C110" s="98">
        <f>'[3]Összesítő'!$D$226</f>
        <v>900000</v>
      </c>
    </row>
    <row r="111" spans="1:3" ht="12" customHeight="1">
      <c r="A111" s="210" t="s">
        <v>73</v>
      </c>
      <c r="B111" s="10" t="s">
        <v>274</v>
      </c>
      <c r="C111" s="89"/>
    </row>
    <row r="112" spans="1:3" ht="12" customHeight="1">
      <c r="A112" s="210" t="s">
        <v>74</v>
      </c>
      <c r="B112" s="93" t="s">
        <v>126</v>
      </c>
      <c r="C112" s="89">
        <f>SUM(C113:C120)</f>
        <v>0</v>
      </c>
    </row>
    <row r="113" spans="1:3" ht="12" customHeight="1">
      <c r="A113" s="210" t="s">
        <v>80</v>
      </c>
      <c r="B113" s="92" t="s">
        <v>364</v>
      </c>
      <c r="C113" s="89"/>
    </row>
    <row r="114" spans="1:3" ht="12" customHeight="1">
      <c r="A114" s="210" t="s">
        <v>82</v>
      </c>
      <c r="B114" s="188" t="s">
        <v>279</v>
      </c>
      <c r="C114" s="89"/>
    </row>
    <row r="115" spans="1:3" ht="12" customHeight="1">
      <c r="A115" s="210" t="s">
        <v>111</v>
      </c>
      <c r="B115" s="56" t="s">
        <v>262</v>
      </c>
      <c r="C115" s="89"/>
    </row>
    <row r="116" spans="1:3" ht="12" customHeight="1">
      <c r="A116" s="210" t="s">
        <v>112</v>
      </c>
      <c r="B116" s="56" t="s">
        <v>278</v>
      </c>
      <c r="C116" s="89"/>
    </row>
    <row r="117" spans="1:3" ht="12" customHeight="1">
      <c r="A117" s="210" t="s">
        <v>113</v>
      </c>
      <c r="B117" s="56" t="s">
        <v>277</v>
      </c>
      <c r="C117" s="89"/>
    </row>
    <row r="118" spans="1:3" ht="12" customHeight="1">
      <c r="A118" s="210" t="s">
        <v>270</v>
      </c>
      <c r="B118" s="56" t="s">
        <v>265</v>
      </c>
      <c r="C118" s="89"/>
    </row>
    <row r="119" spans="1:3" ht="12" customHeight="1">
      <c r="A119" s="210" t="s">
        <v>271</v>
      </c>
      <c r="B119" s="56" t="s">
        <v>276</v>
      </c>
      <c r="C119" s="89"/>
    </row>
    <row r="120" spans="1:3" ht="12" customHeight="1" thickBot="1">
      <c r="A120" s="220" t="s">
        <v>272</v>
      </c>
      <c r="B120" s="56" t="s">
        <v>275</v>
      </c>
      <c r="C120" s="90"/>
    </row>
    <row r="121" spans="1:3" ht="12" customHeight="1" thickBot="1">
      <c r="A121" s="25" t="s">
        <v>8</v>
      </c>
      <c r="B121" s="51" t="s">
        <v>280</v>
      </c>
      <c r="C121" s="96">
        <f>+C122+C123</f>
        <v>908811</v>
      </c>
    </row>
    <row r="122" spans="1:3" ht="12" customHeight="1">
      <c r="A122" s="210" t="s">
        <v>53</v>
      </c>
      <c r="B122" s="7" t="s">
        <v>43</v>
      </c>
      <c r="C122" s="99">
        <f>'[3]Összesítő'!$D$203</f>
        <v>908811</v>
      </c>
    </row>
    <row r="123" spans="1:3" ht="12" customHeight="1" thickBot="1">
      <c r="A123" s="212" t="s">
        <v>54</v>
      </c>
      <c r="B123" s="10" t="s">
        <v>44</v>
      </c>
      <c r="C123" s="100"/>
    </row>
    <row r="124" spans="1:3" ht="12" customHeight="1" thickBot="1">
      <c r="A124" s="25" t="s">
        <v>9</v>
      </c>
      <c r="B124" s="51" t="s">
        <v>281</v>
      </c>
      <c r="C124" s="96">
        <f>+C91+C107+C121</f>
        <v>126041591</v>
      </c>
    </row>
    <row r="125" spans="1:3" ht="12" customHeight="1" thickBot="1">
      <c r="A125" s="25" t="s">
        <v>10</v>
      </c>
      <c r="B125" s="51" t="s">
        <v>282</v>
      </c>
      <c r="C125" s="96">
        <f>+C126+C127+C128</f>
        <v>0</v>
      </c>
    </row>
    <row r="126" spans="1:3" s="49" customFormat="1" ht="12" customHeight="1">
      <c r="A126" s="210" t="s">
        <v>57</v>
      </c>
      <c r="B126" s="7" t="s">
        <v>283</v>
      </c>
      <c r="C126" s="89"/>
    </row>
    <row r="127" spans="1:3" ht="12" customHeight="1">
      <c r="A127" s="210" t="s">
        <v>58</v>
      </c>
      <c r="B127" s="7" t="s">
        <v>284</v>
      </c>
      <c r="C127" s="89"/>
    </row>
    <row r="128" spans="1:3" ht="12" customHeight="1" thickBot="1">
      <c r="A128" s="220" t="s">
        <v>59</v>
      </c>
      <c r="B128" s="5" t="s">
        <v>285</v>
      </c>
      <c r="C128" s="89"/>
    </row>
    <row r="129" spans="1:3" ht="12" customHeight="1" thickBot="1">
      <c r="A129" s="25" t="s">
        <v>11</v>
      </c>
      <c r="B129" s="51" t="s">
        <v>330</v>
      </c>
      <c r="C129" s="96">
        <f>+C130+C131+C132+C133</f>
        <v>0</v>
      </c>
    </row>
    <row r="130" spans="1:3" ht="12" customHeight="1">
      <c r="A130" s="210" t="s">
        <v>60</v>
      </c>
      <c r="B130" s="7" t="s">
        <v>286</v>
      </c>
      <c r="C130" s="89"/>
    </row>
    <row r="131" spans="1:3" ht="12" customHeight="1">
      <c r="A131" s="210" t="s">
        <v>61</v>
      </c>
      <c r="B131" s="7" t="s">
        <v>287</v>
      </c>
      <c r="C131" s="89"/>
    </row>
    <row r="132" spans="1:3" ht="12" customHeight="1">
      <c r="A132" s="210" t="s">
        <v>189</v>
      </c>
      <c r="B132" s="7" t="s">
        <v>288</v>
      </c>
      <c r="C132" s="89"/>
    </row>
    <row r="133" spans="1:3" s="49" customFormat="1" ht="12" customHeight="1" thickBot="1">
      <c r="A133" s="220" t="s">
        <v>190</v>
      </c>
      <c r="B133" s="5" t="s">
        <v>289</v>
      </c>
      <c r="C133" s="89"/>
    </row>
    <row r="134" spans="1:11" ht="12" customHeight="1" thickBot="1">
      <c r="A134" s="25" t="s">
        <v>12</v>
      </c>
      <c r="B134" s="51" t="s">
        <v>290</v>
      </c>
      <c r="C134" s="102">
        <f>+C135+C136+C137+C138+C139</f>
        <v>122070258</v>
      </c>
      <c r="K134" s="88"/>
    </row>
    <row r="135" spans="1:3" ht="12.75">
      <c r="A135" s="210" t="s">
        <v>62</v>
      </c>
      <c r="B135" s="7" t="s">
        <v>291</v>
      </c>
      <c r="C135" s="89"/>
    </row>
    <row r="136" spans="1:3" ht="12" customHeight="1">
      <c r="A136" s="210" t="s">
        <v>63</v>
      </c>
      <c r="B136" s="7" t="s">
        <v>301</v>
      </c>
      <c r="C136" s="89"/>
    </row>
    <row r="137" spans="1:3" ht="12" customHeight="1">
      <c r="A137" s="210" t="s">
        <v>202</v>
      </c>
      <c r="B137" s="7" t="s">
        <v>367</v>
      </c>
      <c r="C137" s="89">
        <f>'[3]Összesítő'!$D$292</f>
        <v>121428258</v>
      </c>
    </row>
    <row r="138" spans="1:3" s="49" customFormat="1" ht="12" customHeight="1">
      <c r="A138" s="210" t="s">
        <v>203</v>
      </c>
      <c r="B138" s="7" t="s">
        <v>292</v>
      </c>
      <c r="C138" s="89"/>
    </row>
    <row r="139" spans="1:3" s="49" customFormat="1" ht="12" customHeight="1" thickBot="1">
      <c r="A139" s="220" t="s">
        <v>366</v>
      </c>
      <c r="B139" s="5" t="s">
        <v>293</v>
      </c>
      <c r="C139" s="89">
        <f>'[3]Összesítő'!$D$294</f>
        <v>642000</v>
      </c>
    </row>
    <row r="140" spans="1:3" s="49" customFormat="1" ht="12" customHeight="1" thickBot="1">
      <c r="A140" s="25" t="s">
        <v>13</v>
      </c>
      <c r="B140" s="51" t="s">
        <v>294</v>
      </c>
      <c r="C140" s="105">
        <f>+C141+C142+C143+C144</f>
        <v>0</v>
      </c>
    </row>
    <row r="141" spans="1:3" s="49" customFormat="1" ht="12" customHeight="1">
      <c r="A141" s="210" t="s">
        <v>104</v>
      </c>
      <c r="B141" s="7" t="s">
        <v>295</v>
      </c>
      <c r="C141" s="89"/>
    </row>
    <row r="142" spans="1:3" s="49" customFormat="1" ht="12" customHeight="1">
      <c r="A142" s="210" t="s">
        <v>105</v>
      </c>
      <c r="B142" s="7" t="s">
        <v>296</v>
      </c>
      <c r="C142" s="89"/>
    </row>
    <row r="143" spans="1:3" s="49" customFormat="1" ht="12" customHeight="1">
      <c r="A143" s="210" t="s">
        <v>125</v>
      </c>
      <c r="B143" s="7" t="s">
        <v>297</v>
      </c>
      <c r="C143" s="89"/>
    </row>
    <row r="144" spans="1:3" ht="12.75" customHeight="1" thickBot="1">
      <c r="A144" s="210" t="s">
        <v>205</v>
      </c>
      <c r="B144" s="7" t="s">
        <v>298</v>
      </c>
      <c r="C144" s="89"/>
    </row>
    <row r="145" spans="1:3" ht="12" customHeight="1" thickBot="1">
      <c r="A145" s="25" t="s">
        <v>14</v>
      </c>
      <c r="B145" s="51" t="s">
        <v>299</v>
      </c>
      <c r="C145" s="204">
        <f>+C125+C129+C134+C140</f>
        <v>122070258</v>
      </c>
    </row>
    <row r="146" spans="1:3" ht="15" customHeight="1" thickBot="1">
      <c r="A146" s="222" t="s">
        <v>15</v>
      </c>
      <c r="B146" s="169" t="s">
        <v>300</v>
      </c>
      <c r="C146" s="204">
        <f>+C124+C145</f>
        <v>248111849</v>
      </c>
    </row>
    <row r="147" spans="1:3" ht="12.75">
      <c r="A147" s="172"/>
      <c r="B147" s="173"/>
      <c r="C147" s="174"/>
    </row>
  </sheetData>
  <sheetProtection formatCells="0"/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85" r:id="rId1"/>
  <headerFooter alignWithMargins="0">
    <oddFooter>&amp;C&amp;P/&amp;N</oddFooter>
  </headerFooter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56"/>
  <sheetViews>
    <sheetView workbookViewId="0" topLeftCell="A1">
      <selection activeCell="C1" sqref="C1"/>
    </sheetView>
  </sheetViews>
  <sheetFormatPr defaultColWidth="9.00390625" defaultRowHeight="12.75"/>
  <cols>
    <col min="1" max="1" width="19.125" style="86" customWidth="1"/>
    <col min="2" max="2" width="79.125" style="87" customWidth="1"/>
    <col min="3" max="3" width="25.00390625" style="87" customWidth="1"/>
    <col min="4" max="16384" width="9.375" style="87" customWidth="1"/>
  </cols>
  <sheetData>
    <row r="1" spans="1:3" s="66" customFormat="1" ht="21" customHeight="1" thickBot="1">
      <c r="A1" s="65"/>
      <c r="B1" s="67"/>
      <c r="C1" s="262" t="s">
        <v>400</v>
      </c>
    </row>
    <row r="2" spans="1:3" s="230" customFormat="1" ht="25.5" customHeight="1">
      <c r="A2" s="182" t="s">
        <v>120</v>
      </c>
      <c r="B2" s="153" t="s">
        <v>372</v>
      </c>
      <c r="C2" s="238"/>
    </row>
    <row r="3" spans="1:3" s="230" customFormat="1" ht="24.75" thickBot="1">
      <c r="A3" s="223" t="s">
        <v>119</v>
      </c>
      <c r="B3" s="154" t="s">
        <v>393</v>
      </c>
      <c r="C3" s="167"/>
    </row>
    <row r="4" spans="1:3" s="231" customFormat="1" ht="15.75" customHeight="1" thickBot="1">
      <c r="A4" s="69"/>
      <c r="B4" s="69"/>
      <c r="C4" s="70" t="s">
        <v>380</v>
      </c>
    </row>
    <row r="5" spans="1:3" ht="13.5" thickBot="1">
      <c r="A5" s="183" t="s">
        <v>121</v>
      </c>
      <c r="B5" s="71" t="s">
        <v>38</v>
      </c>
      <c r="C5" s="72" t="s">
        <v>39</v>
      </c>
    </row>
    <row r="6" spans="1:3" s="232" customFormat="1" ht="12.75" customHeight="1" thickBot="1">
      <c r="A6" s="61">
        <v>1</v>
      </c>
      <c r="B6" s="62">
        <v>2</v>
      </c>
      <c r="C6" s="63">
        <v>3</v>
      </c>
    </row>
    <row r="7" spans="1:3" s="232" customFormat="1" ht="15.75" customHeight="1" thickBot="1">
      <c r="A7" s="73"/>
      <c r="B7" s="74" t="s">
        <v>40</v>
      </c>
      <c r="C7" s="75"/>
    </row>
    <row r="8" spans="1:3" s="168" customFormat="1" ht="12" customHeight="1" thickBot="1">
      <c r="A8" s="61" t="s">
        <v>6</v>
      </c>
      <c r="B8" s="76" t="s">
        <v>336</v>
      </c>
      <c r="C8" s="116">
        <f>SUM(C9:C18)</f>
        <v>1400000</v>
      </c>
    </row>
    <row r="9" spans="1:3" s="168" customFormat="1" ht="12" customHeight="1">
      <c r="A9" s="224" t="s">
        <v>64</v>
      </c>
      <c r="B9" s="8" t="s">
        <v>178</v>
      </c>
      <c r="C9" s="158"/>
    </row>
    <row r="10" spans="1:3" s="168" customFormat="1" ht="12" customHeight="1">
      <c r="A10" s="225" t="s">
        <v>65</v>
      </c>
      <c r="B10" s="6" t="s">
        <v>179</v>
      </c>
      <c r="C10" s="114"/>
    </row>
    <row r="11" spans="1:3" s="168" customFormat="1" ht="12" customHeight="1">
      <c r="A11" s="225" t="s">
        <v>66</v>
      </c>
      <c r="B11" s="6" t="s">
        <v>180</v>
      </c>
      <c r="C11" s="114">
        <f>'[2]011 130'!$D$381</f>
        <v>1100000</v>
      </c>
    </row>
    <row r="12" spans="1:3" s="168" customFormat="1" ht="12" customHeight="1">
      <c r="A12" s="225" t="s">
        <v>67</v>
      </c>
      <c r="B12" s="6" t="s">
        <v>181</v>
      </c>
      <c r="C12" s="114"/>
    </row>
    <row r="13" spans="1:3" s="168" customFormat="1" ht="12" customHeight="1">
      <c r="A13" s="225" t="s">
        <v>84</v>
      </c>
      <c r="B13" s="6" t="s">
        <v>182</v>
      </c>
      <c r="C13" s="114"/>
    </row>
    <row r="14" spans="1:3" s="168" customFormat="1" ht="12" customHeight="1">
      <c r="A14" s="225" t="s">
        <v>68</v>
      </c>
      <c r="B14" s="6" t="s">
        <v>337</v>
      </c>
      <c r="C14" s="114">
        <f>'[2]011 130'!$D$387</f>
        <v>300000</v>
      </c>
    </row>
    <row r="15" spans="1:3" s="168" customFormat="1" ht="12" customHeight="1">
      <c r="A15" s="225" t="s">
        <v>69</v>
      </c>
      <c r="B15" s="5" t="s">
        <v>338</v>
      </c>
      <c r="C15" s="114"/>
    </row>
    <row r="16" spans="1:3" s="168" customFormat="1" ht="12" customHeight="1">
      <c r="A16" s="225" t="s">
        <v>76</v>
      </c>
      <c r="B16" s="6" t="s">
        <v>185</v>
      </c>
      <c r="C16" s="159"/>
    </row>
    <row r="17" spans="1:3" s="233" customFormat="1" ht="12" customHeight="1">
      <c r="A17" s="225" t="s">
        <v>77</v>
      </c>
      <c r="B17" s="6" t="s">
        <v>186</v>
      </c>
      <c r="C17" s="114"/>
    </row>
    <row r="18" spans="1:3" s="233" customFormat="1" ht="12" customHeight="1" thickBot="1">
      <c r="A18" s="225" t="s">
        <v>78</v>
      </c>
      <c r="B18" s="5" t="s">
        <v>187</v>
      </c>
      <c r="C18" s="115"/>
    </row>
    <row r="19" spans="1:3" s="168" customFormat="1" ht="12" customHeight="1" thickBot="1">
      <c r="A19" s="61" t="s">
        <v>7</v>
      </c>
      <c r="B19" s="76" t="s">
        <v>339</v>
      </c>
      <c r="C19" s="116">
        <f>SUM(C20:C22)</f>
        <v>0</v>
      </c>
    </row>
    <row r="20" spans="1:3" s="233" customFormat="1" ht="12" customHeight="1">
      <c r="A20" s="225" t="s">
        <v>70</v>
      </c>
      <c r="B20" s="7" t="s">
        <v>153</v>
      </c>
      <c r="C20" s="114"/>
    </row>
    <row r="21" spans="1:3" s="233" customFormat="1" ht="12" customHeight="1">
      <c r="A21" s="225" t="s">
        <v>71</v>
      </c>
      <c r="B21" s="6" t="s">
        <v>340</v>
      </c>
      <c r="C21" s="114"/>
    </row>
    <row r="22" spans="1:3" s="233" customFormat="1" ht="12" customHeight="1">
      <c r="A22" s="225" t="s">
        <v>72</v>
      </c>
      <c r="B22" s="6" t="s">
        <v>341</v>
      </c>
      <c r="C22" s="114"/>
    </row>
    <row r="23" spans="1:3" s="233" customFormat="1" ht="12" customHeight="1" thickBot="1">
      <c r="A23" s="225" t="s">
        <v>73</v>
      </c>
      <c r="B23" s="6" t="s">
        <v>0</v>
      </c>
      <c r="C23" s="114"/>
    </row>
    <row r="24" spans="1:3" s="233" customFormat="1" ht="12" customHeight="1" thickBot="1">
      <c r="A24" s="64" t="s">
        <v>8</v>
      </c>
      <c r="B24" s="51" t="s">
        <v>97</v>
      </c>
      <c r="C24" s="143"/>
    </row>
    <row r="25" spans="1:3" s="233" customFormat="1" ht="12" customHeight="1" thickBot="1">
      <c r="A25" s="64" t="s">
        <v>9</v>
      </c>
      <c r="B25" s="51" t="s">
        <v>342</v>
      </c>
      <c r="C25" s="116">
        <f>+C26+C27</f>
        <v>0</v>
      </c>
    </row>
    <row r="26" spans="1:3" s="233" customFormat="1" ht="12" customHeight="1">
      <c r="A26" s="226" t="s">
        <v>163</v>
      </c>
      <c r="B26" s="227" t="s">
        <v>340</v>
      </c>
      <c r="C26" s="41"/>
    </row>
    <row r="27" spans="1:3" s="233" customFormat="1" ht="12" customHeight="1">
      <c r="A27" s="226" t="s">
        <v>166</v>
      </c>
      <c r="B27" s="228" t="s">
        <v>343</v>
      </c>
      <c r="C27" s="117"/>
    </row>
    <row r="28" spans="1:3" s="233" customFormat="1" ht="12" customHeight="1" thickBot="1">
      <c r="A28" s="225" t="s">
        <v>167</v>
      </c>
      <c r="B28" s="229" t="s">
        <v>344</v>
      </c>
      <c r="C28" s="44"/>
    </row>
    <row r="29" spans="1:3" s="233" customFormat="1" ht="12" customHeight="1" thickBot="1">
      <c r="A29" s="64" t="s">
        <v>10</v>
      </c>
      <c r="B29" s="51" t="s">
        <v>345</v>
      </c>
      <c r="C29" s="116">
        <f>+C30+C31+C32</f>
        <v>0</v>
      </c>
    </row>
    <row r="30" spans="1:3" s="233" customFormat="1" ht="12" customHeight="1">
      <c r="A30" s="226" t="s">
        <v>57</v>
      </c>
      <c r="B30" s="227" t="s">
        <v>192</v>
      </c>
      <c r="C30" s="41"/>
    </row>
    <row r="31" spans="1:3" s="233" customFormat="1" ht="12" customHeight="1">
      <c r="A31" s="226" t="s">
        <v>58</v>
      </c>
      <c r="B31" s="228" t="s">
        <v>193</v>
      </c>
      <c r="C31" s="117"/>
    </row>
    <row r="32" spans="1:3" s="233" customFormat="1" ht="12" customHeight="1" thickBot="1">
      <c r="A32" s="225" t="s">
        <v>59</v>
      </c>
      <c r="B32" s="54" t="s">
        <v>194</v>
      </c>
      <c r="C32" s="44"/>
    </row>
    <row r="33" spans="1:3" s="168" customFormat="1" ht="12" customHeight="1" thickBot="1">
      <c r="A33" s="64" t="s">
        <v>11</v>
      </c>
      <c r="B33" s="51" t="s">
        <v>307</v>
      </c>
      <c r="C33" s="143"/>
    </row>
    <row r="34" spans="1:3" s="168" customFormat="1" ht="12" customHeight="1" thickBot="1">
      <c r="A34" s="64" t="s">
        <v>12</v>
      </c>
      <c r="B34" s="51" t="s">
        <v>346</v>
      </c>
      <c r="C34" s="160"/>
    </row>
    <row r="35" spans="1:3" s="168" customFormat="1" ht="12" customHeight="1" thickBot="1">
      <c r="A35" s="61" t="s">
        <v>13</v>
      </c>
      <c r="B35" s="51" t="s">
        <v>347</v>
      </c>
      <c r="C35" s="161">
        <f>+C8+C19+C24+C25+C29+C33+C34</f>
        <v>1400000</v>
      </c>
    </row>
    <row r="36" spans="1:3" s="168" customFormat="1" ht="12" customHeight="1" thickBot="1">
      <c r="A36" s="77" t="s">
        <v>14</v>
      </c>
      <c r="B36" s="51" t="s">
        <v>348</v>
      </c>
      <c r="C36" s="161">
        <f>+C37+C38+C39</f>
        <v>61436970</v>
      </c>
    </row>
    <row r="37" spans="1:3" s="168" customFormat="1" ht="12" customHeight="1">
      <c r="A37" s="226" t="s">
        <v>349</v>
      </c>
      <c r="B37" s="227" t="s">
        <v>133</v>
      </c>
      <c r="C37" s="41"/>
    </row>
    <row r="38" spans="1:3" s="168" customFormat="1" ht="12" customHeight="1">
      <c r="A38" s="226" t="s">
        <v>350</v>
      </c>
      <c r="B38" s="228" t="s">
        <v>1</v>
      </c>
      <c r="C38" s="117"/>
    </row>
    <row r="39" spans="1:3" s="233" customFormat="1" ht="12" customHeight="1" thickBot="1">
      <c r="A39" s="225" t="s">
        <v>351</v>
      </c>
      <c r="B39" s="54" t="s">
        <v>352</v>
      </c>
      <c r="C39" s="44">
        <f>'[2]PH_Összesen'!$D$461</f>
        <v>61436970</v>
      </c>
    </row>
    <row r="40" spans="1:3" s="233" customFormat="1" ht="15" customHeight="1" thickBot="1">
      <c r="A40" s="77" t="s">
        <v>15</v>
      </c>
      <c r="B40" s="78" t="s">
        <v>353</v>
      </c>
      <c r="C40" s="164">
        <f>+C35+C36</f>
        <v>62836970</v>
      </c>
    </row>
    <row r="41" spans="1:3" s="233" customFormat="1" ht="15" customHeight="1">
      <c r="A41" s="79"/>
      <c r="B41" s="80"/>
      <c r="C41" s="162"/>
    </row>
    <row r="42" spans="1:3" ht="13.5" thickBot="1">
      <c r="A42" s="81"/>
      <c r="B42" s="82"/>
      <c r="C42" s="163"/>
    </row>
    <row r="43" spans="1:3" s="232" customFormat="1" ht="16.5" customHeight="1" thickBot="1">
      <c r="A43" s="83"/>
      <c r="B43" s="84" t="s">
        <v>41</v>
      </c>
      <c r="C43" s="164"/>
    </row>
    <row r="44" spans="1:3" s="234" customFormat="1" ht="12" customHeight="1" thickBot="1">
      <c r="A44" s="64" t="s">
        <v>6</v>
      </c>
      <c r="B44" s="51" t="s">
        <v>354</v>
      </c>
      <c r="C44" s="116">
        <f>SUM(C45:C49)</f>
        <v>62201970</v>
      </c>
    </row>
    <row r="45" spans="1:3" ht="12" customHeight="1">
      <c r="A45" s="225" t="s">
        <v>64</v>
      </c>
      <c r="B45" s="7" t="s">
        <v>36</v>
      </c>
      <c r="C45" s="41">
        <f>'[2]PH_Összesen'!$D$54</f>
        <v>42843240</v>
      </c>
    </row>
    <row r="46" spans="1:3" ht="12" customHeight="1">
      <c r="A46" s="225" t="s">
        <v>65</v>
      </c>
      <c r="B46" s="6" t="s">
        <v>106</v>
      </c>
      <c r="C46" s="43">
        <f>'[2]PH_Összesen'!$D$62</f>
        <v>9535100</v>
      </c>
    </row>
    <row r="47" spans="1:3" ht="12" customHeight="1">
      <c r="A47" s="225" t="s">
        <v>66</v>
      </c>
      <c r="B47" s="6" t="s">
        <v>83</v>
      </c>
      <c r="C47" s="43">
        <f>'[2]PH_Összesen'!$D$136</f>
        <v>9823630</v>
      </c>
    </row>
    <row r="48" spans="1:3" ht="12" customHeight="1">
      <c r="A48" s="225" t="s">
        <v>67</v>
      </c>
      <c r="B48" s="6" t="s">
        <v>107</v>
      </c>
      <c r="C48" s="43"/>
    </row>
    <row r="49" spans="1:3" ht="12" customHeight="1" thickBot="1">
      <c r="A49" s="225" t="s">
        <v>84</v>
      </c>
      <c r="B49" s="6" t="s">
        <v>108</v>
      </c>
      <c r="C49" s="43"/>
    </row>
    <row r="50" spans="1:3" ht="12" customHeight="1" thickBot="1">
      <c r="A50" s="64" t="s">
        <v>7</v>
      </c>
      <c r="B50" s="51" t="s">
        <v>355</v>
      </c>
      <c r="C50" s="116">
        <f>SUM(C51:C53)</f>
        <v>635000</v>
      </c>
    </row>
    <row r="51" spans="1:3" s="234" customFormat="1" ht="12" customHeight="1">
      <c r="A51" s="225" t="s">
        <v>70</v>
      </c>
      <c r="B51" s="7" t="s">
        <v>124</v>
      </c>
      <c r="C51" s="41">
        <f>'[2]011 130'!$D$221</f>
        <v>635000</v>
      </c>
    </row>
    <row r="52" spans="1:3" ht="12" customHeight="1">
      <c r="A52" s="225" t="s">
        <v>71</v>
      </c>
      <c r="B52" s="6" t="s">
        <v>110</v>
      </c>
      <c r="C52" s="43"/>
    </row>
    <row r="53" spans="1:3" ht="12" customHeight="1">
      <c r="A53" s="225" t="s">
        <v>72</v>
      </c>
      <c r="B53" s="6" t="s">
        <v>42</v>
      </c>
      <c r="C53" s="43"/>
    </row>
    <row r="54" spans="1:3" ht="12" customHeight="1" thickBot="1">
      <c r="A54" s="225" t="s">
        <v>73</v>
      </c>
      <c r="B54" s="6" t="s">
        <v>2</v>
      </c>
      <c r="C54" s="43"/>
    </row>
    <row r="55" spans="1:3" ht="15" customHeight="1" thickBot="1">
      <c r="A55" s="64" t="s">
        <v>8</v>
      </c>
      <c r="B55" s="85" t="s">
        <v>356</v>
      </c>
      <c r="C55" s="165">
        <f>+C44+C50</f>
        <v>62836970</v>
      </c>
    </row>
    <row r="56" ht="12.75">
      <c r="C56" s="166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56"/>
  <sheetViews>
    <sheetView workbookViewId="0" topLeftCell="A37">
      <selection activeCell="H17" sqref="H17"/>
    </sheetView>
  </sheetViews>
  <sheetFormatPr defaultColWidth="9.00390625" defaultRowHeight="12.75"/>
  <cols>
    <col min="1" max="1" width="19.125" style="86" customWidth="1"/>
    <col min="2" max="2" width="79.125" style="87" customWidth="1"/>
    <col min="3" max="3" width="25.00390625" style="87" customWidth="1"/>
    <col min="4" max="16384" width="9.375" style="87" customWidth="1"/>
  </cols>
  <sheetData>
    <row r="1" spans="1:3" s="66" customFormat="1" ht="21" customHeight="1" thickBot="1">
      <c r="A1" s="65"/>
      <c r="B1" s="67"/>
      <c r="C1" s="262" t="s">
        <v>401</v>
      </c>
    </row>
    <row r="2" spans="1:3" s="230" customFormat="1" ht="25.5" customHeight="1">
      <c r="A2" s="182" t="s">
        <v>120</v>
      </c>
      <c r="B2" s="153" t="s">
        <v>403</v>
      </c>
      <c r="C2" s="238"/>
    </row>
    <row r="3" spans="1:3" s="230" customFormat="1" ht="24.75" thickBot="1">
      <c r="A3" s="223" t="s">
        <v>119</v>
      </c>
      <c r="B3" s="154" t="s">
        <v>393</v>
      </c>
      <c r="C3" s="167"/>
    </row>
    <row r="4" spans="1:3" s="231" customFormat="1" ht="15.75" customHeight="1" thickBot="1">
      <c r="A4" s="69"/>
      <c r="B4" s="69"/>
      <c r="C4" s="70" t="s">
        <v>380</v>
      </c>
    </row>
    <row r="5" spans="1:3" ht="13.5" thickBot="1">
      <c r="A5" s="183" t="s">
        <v>121</v>
      </c>
      <c r="B5" s="71" t="s">
        <v>38</v>
      </c>
      <c r="C5" s="72" t="s">
        <v>39</v>
      </c>
    </row>
    <row r="6" spans="1:3" s="232" customFormat="1" ht="12.75" customHeight="1" thickBot="1">
      <c r="A6" s="61">
        <v>1</v>
      </c>
      <c r="B6" s="62">
        <v>2</v>
      </c>
      <c r="C6" s="63">
        <v>3</v>
      </c>
    </row>
    <row r="7" spans="1:3" s="232" customFormat="1" ht="15.75" customHeight="1" thickBot="1">
      <c r="A7" s="73"/>
      <c r="B7" s="74" t="s">
        <v>40</v>
      </c>
      <c r="C7" s="75"/>
    </row>
    <row r="8" spans="1:3" s="168" customFormat="1" ht="12" customHeight="1" thickBot="1">
      <c r="A8" s="61" t="s">
        <v>6</v>
      </c>
      <c r="B8" s="76" t="s">
        <v>336</v>
      </c>
      <c r="C8" s="116">
        <f>SUM(C9:C18)</f>
        <v>5600159</v>
      </c>
    </row>
    <row r="9" spans="1:3" s="168" customFormat="1" ht="12" customHeight="1">
      <c r="A9" s="224" t="s">
        <v>64</v>
      </c>
      <c r="B9" s="8" t="s">
        <v>178</v>
      </c>
      <c r="C9" s="158"/>
    </row>
    <row r="10" spans="1:3" s="168" customFormat="1" ht="12" customHeight="1">
      <c r="A10" s="225" t="s">
        <v>65</v>
      </c>
      <c r="B10" s="6" t="s">
        <v>179</v>
      </c>
      <c r="C10" s="114"/>
    </row>
    <row r="11" spans="1:3" s="168" customFormat="1" ht="12" customHeight="1">
      <c r="A11" s="225" t="s">
        <v>66</v>
      </c>
      <c r="B11" s="6" t="s">
        <v>180</v>
      </c>
      <c r="C11" s="114"/>
    </row>
    <row r="12" spans="1:3" s="168" customFormat="1" ht="12" customHeight="1">
      <c r="A12" s="225" t="s">
        <v>67</v>
      </c>
      <c r="B12" s="6" t="s">
        <v>181</v>
      </c>
      <c r="C12" s="114"/>
    </row>
    <row r="13" spans="1:3" s="168" customFormat="1" ht="12" customHeight="1">
      <c r="A13" s="225" t="s">
        <v>84</v>
      </c>
      <c r="B13" s="6" t="s">
        <v>182</v>
      </c>
      <c r="C13" s="114">
        <f>'[1]Óvoda összesen'!$D$385</f>
        <v>4143000</v>
      </c>
    </row>
    <row r="14" spans="1:3" s="168" customFormat="1" ht="12" customHeight="1">
      <c r="A14" s="225" t="s">
        <v>68</v>
      </c>
      <c r="B14" s="6" t="s">
        <v>337</v>
      </c>
      <c r="C14" s="114">
        <f>'[1]Óvoda összesen'!$D$386</f>
        <v>1118600</v>
      </c>
    </row>
    <row r="15" spans="1:3" s="168" customFormat="1" ht="12" customHeight="1">
      <c r="A15" s="225" t="s">
        <v>69</v>
      </c>
      <c r="B15" s="5" t="s">
        <v>338</v>
      </c>
      <c r="C15" s="114">
        <f>'[1]Óvoda összesen'!$D$387</f>
        <v>338559</v>
      </c>
    </row>
    <row r="16" spans="1:3" s="168" customFormat="1" ht="12" customHeight="1">
      <c r="A16" s="225" t="s">
        <v>76</v>
      </c>
      <c r="B16" s="6" t="s">
        <v>185</v>
      </c>
      <c r="C16" s="159"/>
    </row>
    <row r="17" spans="1:3" s="233" customFormat="1" ht="12" customHeight="1">
      <c r="A17" s="225" t="s">
        <v>77</v>
      </c>
      <c r="B17" s="6" t="s">
        <v>186</v>
      </c>
      <c r="C17" s="114"/>
    </row>
    <row r="18" spans="1:3" s="233" customFormat="1" ht="12" customHeight="1" thickBot="1">
      <c r="A18" s="225" t="s">
        <v>78</v>
      </c>
      <c r="B18" s="5" t="s">
        <v>187</v>
      </c>
      <c r="C18" s="115"/>
    </row>
    <row r="19" spans="1:3" s="168" customFormat="1" ht="12" customHeight="1" thickBot="1">
      <c r="A19" s="61" t="s">
        <v>7</v>
      </c>
      <c r="B19" s="76" t="s">
        <v>339</v>
      </c>
      <c r="C19" s="116">
        <f>SUM(C20:C22)</f>
        <v>0</v>
      </c>
    </row>
    <row r="20" spans="1:3" s="233" customFormat="1" ht="12" customHeight="1">
      <c r="A20" s="225" t="s">
        <v>70</v>
      </c>
      <c r="B20" s="7" t="s">
        <v>153</v>
      </c>
      <c r="C20" s="114"/>
    </row>
    <row r="21" spans="1:3" s="233" customFormat="1" ht="12" customHeight="1">
      <c r="A21" s="225" t="s">
        <v>71</v>
      </c>
      <c r="B21" s="6" t="s">
        <v>340</v>
      </c>
      <c r="C21" s="114"/>
    </row>
    <row r="22" spans="1:3" s="233" customFormat="1" ht="12" customHeight="1">
      <c r="A22" s="225" t="s">
        <v>72</v>
      </c>
      <c r="B22" s="6" t="s">
        <v>341</v>
      </c>
      <c r="C22" s="114"/>
    </row>
    <row r="23" spans="1:3" s="233" customFormat="1" ht="12" customHeight="1" thickBot="1">
      <c r="A23" s="225" t="s">
        <v>73</v>
      </c>
      <c r="B23" s="6" t="s">
        <v>0</v>
      </c>
      <c r="C23" s="114"/>
    </row>
    <row r="24" spans="1:3" s="233" customFormat="1" ht="12" customHeight="1" thickBot="1">
      <c r="A24" s="64" t="s">
        <v>8</v>
      </c>
      <c r="B24" s="51" t="s">
        <v>97</v>
      </c>
      <c r="C24" s="143"/>
    </row>
    <row r="25" spans="1:3" s="233" customFormat="1" ht="12" customHeight="1" thickBot="1">
      <c r="A25" s="64" t="s">
        <v>9</v>
      </c>
      <c r="B25" s="51" t="s">
        <v>342</v>
      </c>
      <c r="C25" s="116">
        <f>+C26+C27</f>
        <v>0</v>
      </c>
    </row>
    <row r="26" spans="1:3" s="233" customFormat="1" ht="12" customHeight="1">
      <c r="A26" s="226" t="s">
        <v>163</v>
      </c>
      <c r="B26" s="227" t="s">
        <v>340</v>
      </c>
      <c r="C26" s="41"/>
    </row>
    <row r="27" spans="1:3" s="233" customFormat="1" ht="12" customHeight="1">
      <c r="A27" s="226" t="s">
        <v>166</v>
      </c>
      <c r="B27" s="228" t="s">
        <v>343</v>
      </c>
      <c r="C27" s="117"/>
    </row>
    <row r="28" spans="1:3" s="233" customFormat="1" ht="12" customHeight="1" thickBot="1">
      <c r="A28" s="225" t="s">
        <v>167</v>
      </c>
      <c r="B28" s="229" t="s">
        <v>344</v>
      </c>
      <c r="C28" s="44"/>
    </row>
    <row r="29" spans="1:3" s="233" customFormat="1" ht="12" customHeight="1" thickBot="1">
      <c r="A29" s="64" t="s">
        <v>10</v>
      </c>
      <c r="B29" s="51" t="s">
        <v>345</v>
      </c>
      <c r="C29" s="116">
        <f>+C30+C31+C32</f>
        <v>0</v>
      </c>
    </row>
    <row r="30" spans="1:3" s="233" customFormat="1" ht="12" customHeight="1">
      <c r="A30" s="226" t="s">
        <v>57</v>
      </c>
      <c r="B30" s="227" t="s">
        <v>192</v>
      </c>
      <c r="C30" s="41"/>
    </row>
    <row r="31" spans="1:3" s="233" customFormat="1" ht="12" customHeight="1">
      <c r="A31" s="226" t="s">
        <v>58</v>
      </c>
      <c r="B31" s="228" t="s">
        <v>193</v>
      </c>
      <c r="C31" s="117"/>
    </row>
    <row r="32" spans="1:3" s="233" customFormat="1" ht="12" customHeight="1" thickBot="1">
      <c r="A32" s="225" t="s">
        <v>59</v>
      </c>
      <c r="B32" s="54" t="s">
        <v>194</v>
      </c>
      <c r="C32" s="44"/>
    </row>
    <row r="33" spans="1:3" s="168" customFormat="1" ht="12" customHeight="1" thickBot="1">
      <c r="A33" s="64" t="s">
        <v>11</v>
      </c>
      <c r="B33" s="51" t="s">
        <v>307</v>
      </c>
      <c r="C33" s="143"/>
    </row>
    <row r="34" spans="1:3" s="168" customFormat="1" ht="12" customHeight="1" thickBot="1">
      <c r="A34" s="64" t="s">
        <v>12</v>
      </c>
      <c r="B34" s="51" t="s">
        <v>346</v>
      </c>
      <c r="C34" s="160"/>
    </row>
    <row r="35" spans="1:3" s="168" customFormat="1" ht="12" customHeight="1" thickBot="1">
      <c r="A35" s="61" t="s">
        <v>13</v>
      </c>
      <c r="B35" s="51" t="s">
        <v>347</v>
      </c>
      <c r="C35" s="161">
        <f>+C8+C19+C24+C25+C29+C33+C34</f>
        <v>5600159</v>
      </c>
    </row>
    <row r="36" spans="1:3" s="168" customFormat="1" ht="12" customHeight="1" thickBot="1">
      <c r="A36" s="77" t="s">
        <v>14</v>
      </c>
      <c r="B36" s="51" t="s">
        <v>348</v>
      </c>
      <c r="C36" s="161">
        <f>+C37+C38+C39</f>
        <v>59991288</v>
      </c>
    </row>
    <row r="37" spans="1:3" s="168" customFormat="1" ht="12" customHeight="1">
      <c r="A37" s="226" t="s">
        <v>349</v>
      </c>
      <c r="B37" s="227" t="s">
        <v>133</v>
      </c>
      <c r="C37" s="41"/>
    </row>
    <row r="38" spans="1:3" s="168" customFormat="1" ht="12" customHeight="1">
      <c r="A38" s="226" t="s">
        <v>350</v>
      </c>
      <c r="B38" s="228" t="s">
        <v>1</v>
      </c>
      <c r="C38" s="117"/>
    </row>
    <row r="39" spans="1:3" s="233" customFormat="1" ht="12" customHeight="1" thickBot="1">
      <c r="A39" s="225" t="s">
        <v>351</v>
      </c>
      <c r="B39" s="54" t="s">
        <v>352</v>
      </c>
      <c r="C39" s="44">
        <f>'[1]Óvoda összesen'!$D$460</f>
        <v>59991288</v>
      </c>
    </row>
    <row r="40" spans="1:3" s="233" customFormat="1" ht="15" customHeight="1" thickBot="1">
      <c r="A40" s="77" t="s">
        <v>15</v>
      </c>
      <c r="B40" s="78" t="s">
        <v>353</v>
      </c>
      <c r="C40" s="164">
        <f>+C35+C36</f>
        <v>65591447</v>
      </c>
    </row>
    <row r="41" spans="1:3" s="233" customFormat="1" ht="15" customHeight="1">
      <c r="A41" s="79"/>
      <c r="B41" s="80"/>
      <c r="C41" s="162"/>
    </row>
    <row r="42" spans="1:3" ht="13.5" thickBot="1">
      <c r="A42" s="81"/>
      <c r="B42" s="82"/>
      <c r="C42" s="163"/>
    </row>
    <row r="43" spans="1:3" s="232" customFormat="1" ht="16.5" customHeight="1" thickBot="1">
      <c r="A43" s="83"/>
      <c r="B43" s="84" t="s">
        <v>41</v>
      </c>
      <c r="C43" s="164"/>
    </row>
    <row r="44" spans="1:3" s="234" customFormat="1" ht="12" customHeight="1" thickBot="1">
      <c r="A44" s="64" t="s">
        <v>6</v>
      </c>
      <c r="B44" s="51" t="s">
        <v>354</v>
      </c>
      <c r="C44" s="116">
        <f>SUM(C45:C49)</f>
        <v>65007247</v>
      </c>
    </row>
    <row r="45" spans="1:3" ht="12" customHeight="1">
      <c r="A45" s="225" t="s">
        <v>64</v>
      </c>
      <c r="B45" s="7" t="s">
        <v>36</v>
      </c>
      <c r="C45" s="41">
        <f>'[1]Óvoda összesen'!$D$54</f>
        <v>39189950</v>
      </c>
    </row>
    <row r="46" spans="1:3" ht="12" customHeight="1">
      <c r="A46" s="225" t="s">
        <v>65</v>
      </c>
      <c r="B46" s="6" t="s">
        <v>106</v>
      </c>
      <c r="C46" s="43">
        <f>'[1]Óvoda összesen'!$D$62</f>
        <v>8796900</v>
      </c>
    </row>
    <row r="47" spans="1:3" ht="12" customHeight="1">
      <c r="A47" s="225" t="s">
        <v>66</v>
      </c>
      <c r="B47" s="6" t="s">
        <v>83</v>
      </c>
      <c r="C47" s="43">
        <f>'[1]Óvoda összesen'!$D$135</f>
        <v>17020397</v>
      </c>
    </row>
    <row r="48" spans="1:3" ht="12" customHeight="1">
      <c r="A48" s="225" t="s">
        <v>67</v>
      </c>
      <c r="B48" s="6" t="s">
        <v>107</v>
      </c>
      <c r="C48" s="43"/>
    </row>
    <row r="49" spans="1:3" ht="12" customHeight="1" thickBot="1">
      <c r="A49" s="225" t="s">
        <v>84</v>
      </c>
      <c r="B49" s="6" t="s">
        <v>108</v>
      </c>
      <c r="C49" s="43"/>
    </row>
    <row r="50" spans="1:3" ht="12" customHeight="1" thickBot="1">
      <c r="A50" s="64" t="s">
        <v>7</v>
      </c>
      <c r="B50" s="51" t="s">
        <v>355</v>
      </c>
      <c r="C50" s="116">
        <f>SUM(C51:C53)</f>
        <v>584200</v>
      </c>
    </row>
    <row r="51" spans="1:3" s="234" customFormat="1" ht="12" customHeight="1">
      <c r="A51" s="225" t="s">
        <v>70</v>
      </c>
      <c r="B51" s="7" t="s">
        <v>124</v>
      </c>
      <c r="C51" s="41">
        <f>'[1]Óvoda összesen'!$D$220</f>
        <v>584200</v>
      </c>
    </row>
    <row r="52" spans="1:3" ht="12" customHeight="1">
      <c r="A52" s="225" t="s">
        <v>71</v>
      </c>
      <c r="B52" s="6" t="s">
        <v>110</v>
      </c>
      <c r="C52" s="43"/>
    </row>
    <row r="53" spans="1:3" ht="12" customHeight="1">
      <c r="A53" s="225" t="s">
        <v>72</v>
      </c>
      <c r="B53" s="6" t="s">
        <v>42</v>
      </c>
      <c r="C53" s="43"/>
    </row>
    <row r="54" spans="1:3" ht="12" customHeight="1" thickBot="1">
      <c r="A54" s="225" t="s">
        <v>73</v>
      </c>
      <c r="B54" s="6" t="s">
        <v>2</v>
      </c>
      <c r="C54" s="43"/>
    </row>
    <row r="55" spans="1:3" ht="15" customHeight="1" thickBot="1">
      <c r="A55" s="64" t="s">
        <v>8</v>
      </c>
      <c r="B55" s="85" t="s">
        <v>356</v>
      </c>
      <c r="C55" s="165">
        <f>+C44+C50</f>
        <v>65591447</v>
      </c>
    </row>
    <row r="56" ht="12.75">
      <c r="C56" s="166"/>
    </row>
  </sheetData>
  <sheetProtection formatCells="0"/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Polgarmester</cp:lastModifiedBy>
  <cp:lastPrinted>2017-01-19T09:18:35Z</cp:lastPrinted>
  <dcterms:created xsi:type="dcterms:W3CDTF">1999-10-30T10:30:45Z</dcterms:created>
  <dcterms:modified xsi:type="dcterms:W3CDTF">2017-01-19T09:18:55Z</dcterms:modified>
  <cp:category/>
  <cp:version/>
  <cp:contentType/>
  <cp:contentStatus/>
</cp:coreProperties>
</file>