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431" windowWidth="12660" windowHeight="11580" tabRatio="727" activeTab="6"/>
  </bookViews>
  <sheets>
    <sheet name="1.sz.mell.összevont mérl." sheetId="1" r:id="rId1"/>
    <sheet name="2.sz.mell.feladatbontás" sheetId="2" r:id="rId2"/>
    <sheet name="2.1.sz.mell_műk_mérl. " sheetId="3" r:id="rId3"/>
    <sheet name="2.2.sz.mell_felh_mérl. " sheetId="4" r:id="rId4"/>
    <sheet name="3.sz.mell.Beruh." sheetId="5" r:id="rId5"/>
    <sheet name="4.sz.mell.Felúj." sheetId="6" r:id="rId6"/>
    <sheet name="5.1. sz. mell Önkorm" sheetId="7" r:id="rId7"/>
    <sheet name="5.2. sz. mell-Hivatal" sheetId="8" r:id="rId8"/>
    <sheet name="5.3. sz. mell-Óvoda" sheetId="9" r:id="rId9"/>
  </sheets>
  <externalReferences>
    <externalReference r:id="rId12"/>
    <externalReference r:id="rId13"/>
    <externalReference r:id="rId14"/>
  </externalReferences>
  <definedNames>
    <definedName name="_xlfn.IFERROR" hidden="1">#NAME?</definedName>
    <definedName name="_xlnm.Print_Titles" localSheetId="0">'1.sz.mell.összevont mérl.'!$1:$2</definedName>
    <definedName name="_xlnm.Print_Titles" localSheetId="4">'3.sz.mell.Beruh.'!$1:$5</definedName>
    <definedName name="_xlnm.Print_Titles" localSheetId="6">'5.1. sz. mell Önkorm'!$1:$6</definedName>
    <definedName name="_xlnm.Print_Titles" localSheetId="7">'5.2. sz. mell-Hivatal'!$1:$6</definedName>
    <definedName name="_xlnm.Print_Titles" localSheetId="8">'5.3. sz. mell-Óvoda'!$1:$6</definedName>
    <definedName name="_xlnm.Print_Area" localSheetId="0">'1.sz.mell.összevont mérl.'!$A$1:$E$152</definedName>
  </definedNames>
  <calcPr fullCalcOnLoad="1"/>
</workbook>
</file>

<file path=xl/sharedStrings.xml><?xml version="1.0" encoding="utf-8"?>
<sst xmlns="http://schemas.openxmlformats.org/spreadsheetml/2006/main" count="1144" uniqueCount="468">
  <si>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</si>
  <si>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</si>
  <si>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</si>
  <si>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</si>
  <si>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</si>
  <si>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</si>
  <si>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</si>
  <si>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</si>
  <si>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</si>
  <si>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</si>
  <si>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</si>
  <si>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</si>
  <si>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</si>
  <si>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</si>
  <si>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</si>
  <si>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</si>
  <si>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</si>
  <si>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</si>
  <si>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</si>
  <si>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</si>
  <si>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</si>
  <si>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</si>
  <si>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</si>
  <si>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</si>
  <si>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</si>
  <si>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</si>
  <si>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</si>
  <si>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</si>
  <si>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</si>
  <si>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</si>
  <si>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</si>
  <si>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</si>
  <si>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</si>
  <si>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</si>
  <si>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</si>
  <si>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</si>
  <si>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</si>
  <si>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</si>
  <si>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</si>
  <si>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</si>
  <si>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</si>
  <si>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</si>
  <si>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</si>
  <si>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</si>
  <si>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</si>
  <si>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</si>
  <si>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</si>
  <si>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</si>
  <si>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</si>
  <si>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</si>
  <si>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</si>
  <si>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</si>
  <si>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</si>
  <si>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</si>
  <si>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</si>
  <si>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</si>
  <si>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</si>
  <si>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</si>
  <si>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</si>
  <si>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</si>
  <si>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</si>
  <si>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</si>
  <si>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</si>
  <si>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</si>
  <si>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</si>
  <si>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</si>
  <si>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</si>
  <si>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</si>
  <si>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</si>
  <si>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</si>
  <si>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</si>
  <si>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</si>
  <si>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</si>
  <si>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</si>
  <si>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</si>
  <si>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</si>
  <si>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</si>
  <si>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</si>
  <si>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</si>
  <si>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</si>
  <si>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</si>
  <si>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</si>
  <si>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</si>
  <si>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</si>
  <si>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</si>
  <si>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</si>
  <si>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</si>
  <si>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</si>
  <si>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</si>
  <si>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</si>
  <si>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</si>
  <si>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</si>
  <si>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</si>
  <si>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</si>
  <si>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</si>
  <si>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</si>
  <si>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</si>
  <si>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</si>
  <si>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</si>
  <si>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</si>
  <si>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</si>
  <si>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</si>
  <si>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</si>
  <si>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</si>
  <si>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</si>
  <si>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</si>
  <si>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</si>
  <si>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</si>
  <si>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</si>
  <si>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</si>
  <si>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</si>
  <si>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</si>
  <si>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</si>
  <si>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</si>
  <si>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</si>
  <si>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</si>
  <si>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</si>
  <si>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</si>
  <si>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</si>
  <si>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</si>
  <si>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</si>
  <si>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</si>
  <si>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</si>
  <si>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</si>
  <si>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</si>
  <si>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</si>
  <si>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</si>
  <si>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</si>
  <si>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</si>
  <si>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</si>
  <si>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</si>
  <si>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</si>
  <si>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</si>
  <si>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</si>
  <si>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</si>
  <si>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</si>
  <si>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</si>
  <si>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</si>
  <si>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</si>
  <si>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</si>
  <si>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</si>
  <si>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</si>
  <si>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</si>
  <si>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</si>
  <si>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</si>
  <si>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</si>
  <si>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</si>
  <si>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</si>
  <si>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</si>
  <si>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</si>
  <si>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</si>
  <si>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</si>
  <si>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</si>
  <si>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</si>
  <si>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</si>
  <si>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</si>
  <si>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</si>
  <si>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</si>
  <si>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</si>
  <si>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</si>
  <si>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</si>
  <si>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</si>
  <si>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</si>
  <si>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</si>
  <si>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</si>
  <si>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</si>
  <si>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</si>
  <si>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</si>
  <si>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</si>
  <si>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</si>
  <si>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</si>
  <si>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</si>
  <si>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</si>
  <si>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</si>
  <si>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</si>
  <si>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</si>
  <si>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</si>
  <si>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</si>
  <si>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</si>
  <si>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</si>
  <si>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</si>
  <si>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</si>
  <si>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</si>
  <si>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</si>
  <si>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</si>
  <si>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</si>
  <si>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</si>
  <si>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</si>
  <si>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</si>
  <si>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</si>
  <si>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</si>
  <si>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</si>
  <si>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</si>
  <si>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</si>
  <si>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</si>
  <si>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</si>
  <si>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</si>
  <si>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</si>
  <si>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</si>
  <si>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</si>
  <si>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</si>
  <si>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</si>
  <si>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</si>
  <si>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</si>
  <si>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</si>
  <si>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</si>
  <si>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</si>
  <si>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</si>
  <si>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</si>
  <si>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</si>
  <si>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</si>
  <si>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</si>
  <si>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</si>
  <si>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</si>
  <si>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</si>
  <si>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</si>
  <si>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</si>
  <si>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</si>
  <si>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</si>
  <si>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</si>
  <si>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</si>
  <si>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</si>
  <si>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</si>
  <si>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</si>
  <si>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</si>
  <si>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</si>
  <si>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</si>
  <si>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</si>
  <si>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</si>
  <si>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</si>
  <si>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</si>
  <si>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</si>
  <si>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</si>
  <si>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</si>
  <si>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</si>
  <si>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</si>
  <si>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</si>
  <si>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</si>
  <si>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</si>
  <si>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</si>
  <si>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</si>
  <si>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</si>
  <si>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</si>
  <si>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</si>
  <si>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</si>
  <si>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</si>
  <si>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</si>
  <si>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</si>
  <si>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</si>
  <si>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</si>
  <si>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</si>
  <si>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</si>
  <si>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</si>
  <si>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</si>
  <si>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</si>
  <si>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</si>
  <si>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</si>
  <si>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</si>
  <si>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</si>
  <si>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</si>
  <si>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</si>
  <si>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</si>
  <si>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</si>
  <si>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</si>
  <si>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</si>
  <si>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</si>
  <si>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</si>
  <si>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</si>
  <si>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</si>
  <si>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</si>
  <si>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</si>
  <si>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</si>
  <si>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</si>
  <si>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</si>
  <si>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</si>
  <si>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</si>
  <si>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</si>
  <si>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</si>
  <si>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</si>
  <si>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</si>
  <si>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</si>
  <si>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</si>
  <si>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</si>
  <si>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</si>
  <si>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</si>
  <si>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</si>
  <si>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</si>
  <si>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</si>
  <si>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</si>
  <si>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</si>
  <si>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</si>
  <si>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</si>
  <si>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</si>
  <si>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</si>
  <si>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</si>
  <si>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</si>
  <si>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</si>
  <si>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</si>
  <si>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</si>
  <si>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</si>
  <si>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</si>
  <si>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</si>
  <si>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</si>
  <si>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</si>
  <si>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</si>
  <si>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</si>
  <si>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</si>
  <si>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</si>
  <si>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</si>
  <si>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</si>
  <si>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</si>
  <si>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</si>
  <si>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</si>
  <si>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</si>
  <si>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</si>
  <si>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</si>
  <si>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</si>
  <si>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</si>
  <si>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</si>
  <si>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</si>
  <si>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</si>
  <si>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</si>
  <si>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</si>
  <si>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</si>
  <si>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</si>
  <si>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</si>
  <si>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</si>
  <si>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</si>
  <si>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</si>
  <si>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</si>
  <si>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</si>
  <si>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</si>
  <si>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</si>
  <si>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</si>
  <si>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</si>
  <si>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</si>
  <si>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</si>
  <si>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</si>
  <si>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</si>
  <si>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</si>
  <si>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</si>
  <si>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</si>
  <si>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</si>
  <si>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</si>
  <si>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</si>
  <si>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</si>
  <si>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</si>
  <si>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</si>
  <si>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</si>
  <si>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</si>
  <si>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</si>
  <si>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</si>
  <si>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</si>
  <si>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</si>
  <si>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</si>
  <si>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</si>
  <si>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</si>
  <si>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</si>
  <si>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</si>
  <si>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</si>
  <si>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</si>
  <si>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</si>
  <si>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</si>
  <si>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</si>
  <si>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Napközi Otthonos Óvoda</t>
  </si>
  <si>
    <t>7.5.</t>
  </si>
  <si>
    <t>Központi, irányítószervi támogatás folyósítása</t>
  </si>
  <si>
    <t>13.4.</t>
  </si>
  <si>
    <t>Belföldi finanszírozás bevételei (13.1. + … + 13.4.)</t>
  </si>
  <si>
    <t>Kunfehértó Község Önkormányzat</t>
  </si>
  <si>
    <t>Kunfehértó Község Polgármesteri Hivatala</t>
  </si>
  <si>
    <t>Kunfehértó Község Önkormányzata</t>
  </si>
  <si>
    <t>Kunfehértó Község Önkormányzata összesen:</t>
  </si>
  <si>
    <t>Napközi Otthonos Óvoda összesen:</t>
  </si>
  <si>
    <t>Polgármetseri Hivatal</t>
  </si>
  <si>
    <t>Polgármesteri Hivatal összesen:</t>
  </si>
  <si>
    <t>Önkormányzat mindösszesen:</t>
  </si>
  <si>
    <t>Forintban !</t>
  </si>
  <si>
    <t xml:space="preserve"> Forintban !</t>
  </si>
  <si>
    <t>Forintban</t>
  </si>
  <si>
    <t xml:space="preserve"> Forintban</t>
  </si>
  <si>
    <t>Kis értékű tárgyi eszközök</t>
  </si>
  <si>
    <t>2017</t>
  </si>
  <si>
    <t>2017. évi összes bevétel, kiadás</t>
  </si>
  <si>
    <t>Kunfehértó Községi Önkormányzat Mosolyvár Óvoda</t>
  </si>
  <si>
    <t xml:space="preserve">Kunfehértó Község Önkormányzat
2017. ÉVI KÖLTSÉGVETÉS
ÖSSZEVONT MÉRLEGE </t>
  </si>
  <si>
    <t>Kötelező feladat</t>
  </si>
  <si>
    <t xml:space="preserve">   - OEP támogatás</t>
  </si>
  <si>
    <t xml:space="preserve">    - szociális étkeztetés térítési díja</t>
  </si>
  <si>
    <t xml:space="preserve">    - haszonbérleti díjak </t>
  </si>
  <si>
    <t xml:space="preserve">     - Önkormányzat működése</t>
  </si>
  <si>
    <t xml:space="preserve">     - Védőnői szolgálat</t>
  </si>
  <si>
    <t xml:space="preserve">     - Tanyagondnoki szolgálat</t>
  </si>
  <si>
    <t xml:space="preserve">     - Szociális étkeztetés</t>
  </si>
  <si>
    <t xml:space="preserve">     - Közvilágítás</t>
  </si>
  <si>
    <t xml:space="preserve">     - Temetőfenntartás</t>
  </si>
  <si>
    <t xml:space="preserve">     - Vagyonműködtetés</t>
  </si>
  <si>
    <t xml:space="preserve">     - Könyvtári szolgáltatás</t>
  </si>
  <si>
    <t xml:space="preserve">     - Települési szociális támogatások</t>
  </si>
  <si>
    <t xml:space="preserve">     - CIVIL támogatások</t>
  </si>
  <si>
    <t xml:space="preserve">     - Mosolyvár Óvoda</t>
  </si>
  <si>
    <t xml:space="preserve">     - Polgármesteri Hivatal</t>
  </si>
  <si>
    <t>Intézményi kiadások</t>
  </si>
  <si>
    <t xml:space="preserve">      - Mosolyvár Óvoda</t>
  </si>
  <si>
    <t xml:space="preserve">      - Polgármesteri Hivatal</t>
  </si>
  <si>
    <t xml:space="preserve">             eszközbeszerzés</t>
  </si>
  <si>
    <t xml:space="preserve">              eszközbeszerzés</t>
  </si>
  <si>
    <t xml:space="preserve">      - Önkormányzat</t>
  </si>
  <si>
    <t xml:space="preserve">     - Önkorányzati társulásban ellátott feladatai </t>
  </si>
  <si>
    <t xml:space="preserve">     - Fehértó Non-Profit Kft. Közfeladatellátási támogatása</t>
  </si>
  <si>
    <t>Önkormányzat működési kiadásai</t>
  </si>
  <si>
    <t xml:space="preserve">    - Mosolyvár Óvoda</t>
  </si>
  <si>
    <t xml:space="preserve">    - Polgármesteri Hivatal </t>
  </si>
  <si>
    <t xml:space="preserve">Önkormányzat működési bevétele </t>
  </si>
  <si>
    <t>Intézményi működési bevételek</t>
  </si>
  <si>
    <t>Államig. feladat</t>
  </si>
  <si>
    <t>Önként váll. feladat</t>
  </si>
  <si>
    <t>Eredeti</t>
  </si>
  <si>
    <t xml:space="preserve">Módosított </t>
  </si>
  <si>
    <t>Módosított</t>
  </si>
  <si>
    <t xml:space="preserve">   - Elvonások és befizetések bevételei</t>
  </si>
  <si>
    <t>3.5</t>
  </si>
  <si>
    <t xml:space="preserve">              Ingatlan beruházás</t>
  </si>
  <si>
    <t>Államháztartási megelőlegezés</t>
  </si>
  <si>
    <t>Felhalmozási célú pénzeszközök átvétele</t>
  </si>
  <si>
    <t>Kerékpárút tervezés</t>
  </si>
  <si>
    <t>2018. évi kötelező feladatainak bevételei, kiadásai</t>
  </si>
  <si>
    <t>Módosítás 05.30.</t>
  </si>
  <si>
    <t xml:space="preserve">Kunfehértó Község Önkormányzat
2018. ÉVI KÖLTSÉGVETÉS
ÖSSZEVONT MÉRLEGE </t>
  </si>
  <si>
    <t>2018. évi előirányzat</t>
  </si>
  <si>
    <t>Módosítás 2018.05.30.</t>
  </si>
  <si>
    <t>Mód. Előir. 2018.05.30.</t>
  </si>
  <si>
    <t>Felhasználás
2017. XII.31-ig</t>
  </si>
  <si>
    <t xml:space="preserve">
2018. év utáni szükséglet
</t>
  </si>
  <si>
    <t>Beruházási kiadások 2018. évi előirányzata beruházásonként
Kunfehértó Község Önkormányzatánál</t>
  </si>
  <si>
    <t>Felújítási kiadások 2018. évi előirányzata felújításonként
Kunfehértó Község Önkormányzatánál</t>
  </si>
  <si>
    <t>II. Felhalmozási célú bevételek és kiadások 2018. évi mérlege
(Önkormányzati szinten)
Kunfehértó Község Önkormányzatánál</t>
  </si>
  <si>
    <t>I. Működési célú bevételek és kiadások 2018. évi mérlege
(Önkormányzati szinten)
Kunfehértó Község Önkormányzatánál</t>
  </si>
  <si>
    <t xml:space="preserve">     - Pályázatok működési költségelemei</t>
  </si>
  <si>
    <t xml:space="preserve">            Fehértó Non-Profit Kft.  Sporttábor felújítás önerő</t>
  </si>
  <si>
    <t xml:space="preserve">            Fehértó Non-Profit Kft. piac felújítás önerő</t>
  </si>
  <si>
    <t xml:space="preserve">              eszközbeszerzés - önkormányzat</t>
  </si>
  <si>
    <t xml:space="preserve">              eszközbeszerzés - védőnő</t>
  </si>
  <si>
    <t xml:space="preserve"> Felújítások</t>
  </si>
  <si>
    <t xml:space="preserve">    - Önkormányzat</t>
  </si>
  <si>
    <t xml:space="preserve">      vízhálózat</t>
  </si>
  <si>
    <t xml:space="preserve">     - Intézményen kívüli gyermekétkeztetés </t>
  </si>
  <si>
    <t>5.1. melléklet az 5/2018. (V.31.) önkormányzati rendelethez</t>
  </si>
  <si>
    <t>5.2. melléklet az 5/2018. (V.31.) önkormányzati rendelethez</t>
  </si>
  <si>
    <t>5.3. melléklet az 5/2018. (V.31.) önkormányzati rendelethez</t>
  </si>
  <si>
    <t xml:space="preserve">  4. melléklet az 5/2018. (V.31.) önkormányzati rendelethez</t>
  </si>
  <si>
    <t xml:space="preserve"> 3. melléklet az 5/2018. (V.31.) önkormányzati rendelethez</t>
  </si>
  <si>
    <t xml:space="preserve">2.2. melléklet az 5/2018. (V.31.) önkormányzati rendelethez     </t>
  </si>
  <si>
    <t xml:space="preserve">2.1. melléklet az 5/2018. (V.31.) önkormányzati rendelethez     </t>
  </si>
  <si>
    <t xml:space="preserve"> 2. melléklet az 5/2018. (V.31.) önkormányzati rendelethez</t>
  </si>
  <si>
    <t xml:space="preserve"> 1. melléklet az 5/2018. (V.31.) önkormányzati rendelethez</t>
  </si>
  <si>
    <t>Csapadékvíz csatorna</t>
  </si>
  <si>
    <t>Leader pály. (Élhetőbbé tétel) saját erő</t>
  </si>
  <si>
    <t>Rendezvény bonyolítás saját erő</t>
  </si>
  <si>
    <t>Tó vízpótlás</t>
  </si>
  <si>
    <t>Bölcsőde kialakítás</t>
  </si>
  <si>
    <t>Kerékpárút - belterületi</t>
  </si>
  <si>
    <t>Intézmények energetika fejlesztése</t>
  </si>
  <si>
    <t>Parcel út saját erő</t>
  </si>
  <si>
    <t xml:space="preserve">Kisértékű tárgyi eszközök </t>
  </si>
  <si>
    <t>Ivóvízhálózat felújítás</t>
  </si>
  <si>
    <t>2018</t>
  </si>
  <si>
    <t>2016-2018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</si>
</sst>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"/>
      <family val="1"/>
    </font>
    <font>
      <b/>
      <i/>
      <sz val="16"/>
      <name val="Times New Roman CE"/>
      <family val="0"/>
    </font>
    <font>
      <b/>
      <sz val="14"/>
      <color indexed="10"/>
      <name val="Times New Roman CE"/>
      <family val="0"/>
    </font>
    <font>
      <i/>
      <sz val="12"/>
      <name val="Times New Roman CE"/>
      <family val="0"/>
    </font>
    <font>
      <b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22" xfId="59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13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vertical="center" wrapText="1"/>
      <protection/>
    </xf>
    <xf numFmtId="0" fontId="13" fillId="0" borderId="25" xfId="59" applyFont="1" applyFill="1" applyBorder="1" applyAlignment="1" applyProtection="1">
      <alignment vertical="center" wrapText="1"/>
      <protection/>
    </xf>
    <xf numFmtId="0" fontId="13" fillId="0" borderId="22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horizontal="center" vertical="center" wrapText="1"/>
      <protection/>
    </xf>
    <xf numFmtId="0" fontId="13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5" xfId="59" applyFont="1" applyFill="1" applyBorder="1" applyAlignment="1" applyProtection="1">
      <alignment horizontal="left" vertical="center" wrapText="1" indent="6"/>
      <protection/>
    </xf>
    <xf numFmtId="0" fontId="14" fillId="0" borderId="34" xfId="59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4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4" fontId="13" fillId="0" borderId="41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6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3" fillId="0" borderId="24" xfId="59" applyFont="1" applyFill="1" applyBorder="1" applyAlignment="1" applyProtection="1">
      <alignment horizontal="center" vertical="center" wrapText="1"/>
      <protection/>
    </xf>
    <xf numFmtId="0" fontId="13" fillId="0" borderId="25" xfId="59" applyFont="1" applyFill="1" applyBorder="1" applyAlignment="1" applyProtection="1">
      <alignment horizontal="center" vertical="center" wrapText="1"/>
      <protection/>
    </xf>
    <xf numFmtId="0" fontId="13" fillId="0" borderId="41" xfId="59" applyFont="1" applyFill="1" applyBorder="1" applyAlignment="1" applyProtection="1">
      <alignment horizontal="center" vertical="center" wrapText="1"/>
      <protection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4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9" applyNumberFormat="1" applyFont="1" applyFill="1" applyBorder="1" applyAlignment="1" applyProtection="1">
      <alignment horizontal="center" vertical="center" wrapText="1"/>
      <protection/>
    </xf>
    <xf numFmtId="49" fontId="14" fillId="0" borderId="17" xfId="59" applyNumberFormat="1" applyFont="1" applyFill="1" applyBorder="1" applyAlignment="1" applyProtection="1">
      <alignment horizontal="center" vertical="center" wrapText="1"/>
      <protection/>
    </xf>
    <xf numFmtId="49" fontId="14" fillId="0" borderId="19" xfId="59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59" applyNumberFormat="1" applyFont="1" applyFill="1" applyBorder="1" applyAlignment="1" applyProtection="1">
      <alignment horizontal="center" vertical="center" wrapText="1"/>
      <protection/>
    </xf>
    <xf numFmtId="49" fontId="14" fillId="0" borderId="16" xfId="59" applyNumberFormat="1" applyFont="1" applyFill="1" applyBorder="1" applyAlignment="1" applyProtection="1">
      <alignment horizontal="center" vertical="center" wrapText="1"/>
      <protection/>
    </xf>
    <xf numFmtId="49" fontId="14" fillId="0" borderId="21" xfId="59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2" xfId="0" applyNumberFormat="1" applyFont="1" applyFill="1" applyBorder="1" applyAlignment="1" applyProtection="1" quotePrefix="1">
      <alignment horizontal="right" vertical="center" indent="1"/>
      <protection/>
    </xf>
    <xf numFmtId="164" fontId="21" fillId="0" borderId="22" xfId="0" applyNumberFormat="1" applyFont="1" applyFill="1" applyBorder="1" applyAlignment="1" applyProtection="1">
      <alignment horizontal="left" vertical="center" wrapText="1"/>
      <protection/>
    </xf>
    <xf numFmtId="164" fontId="21" fillId="0" borderId="23" xfId="0" applyNumberFormat="1" applyFont="1" applyFill="1" applyBorder="1" applyAlignment="1" applyProtection="1">
      <alignment vertical="center" wrapText="1"/>
      <protection/>
    </xf>
    <xf numFmtId="164" fontId="21" fillId="33" borderId="23" xfId="0" applyNumberFormat="1" applyFont="1" applyFill="1" applyBorder="1" applyAlignment="1" applyProtection="1">
      <alignment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31" xfId="0" applyNumberFormat="1" applyFont="1" applyFill="1" applyBorder="1" applyAlignment="1" applyProtection="1">
      <alignment vertical="center" wrapText="1"/>
      <protection/>
    </xf>
    <xf numFmtId="164" fontId="2" fillId="33" borderId="12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30" xfId="0" applyNumberFormat="1" applyFont="1" applyFill="1" applyBorder="1" applyAlignment="1" applyProtection="1">
      <alignment vertical="center" wrapText="1"/>
      <protection/>
    </xf>
    <xf numFmtId="164" fontId="24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top"/>
      <protection locked="0"/>
    </xf>
    <xf numFmtId="0" fontId="25" fillId="0" borderId="0" xfId="0" applyFont="1" applyAlignment="1" applyProtection="1">
      <alignment horizontal="right" vertical="top"/>
      <protection/>
    </xf>
    <xf numFmtId="164" fontId="26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 locked="0"/>
    </xf>
    <xf numFmtId="164" fontId="2" fillId="33" borderId="55" xfId="0" applyNumberFormat="1" applyFont="1" applyFill="1" applyBorder="1" applyAlignment="1" applyProtection="1">
      <alignment vertical="center" wrapText="1"/>
      <protection locked="0"/>
    </xf>
    <xf numFmtId="164" fontId="23" fillId="0" borderId="46" xfId="0" applyNumberFormat="1" applyFont="1" applyFill="1" applyBorder="1" applyAlignment="1" applyProtection="1">
      <alignment horizontal="left" vertical="center" wrapText="1"/>
      <protection locked="0"/>
    </xf>
    <xf numFmtId="164" fontId="24" fillId="33" borderId="23" xfId="0" applyNumberFormat="1" applyFont="1" applyFill="1" applyBorder="1" applyAlignment="1" applyProtection="1">
      <alignment vertical="center" wrapTex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15" xfId="59" applyFont="1" applyFill="1" applyBorder="1" applyAlignment="1" applyProtection="1">
      <alignment horizontal="left" vertical="center" wrapText="1" indent="1"/>
      <protection/>
    </xf>
    <xf numFmtId="0" fontId="28" fillId="0" borderId="0" xfId="59" applyFont="1" applyFill="1" applyProtection="1">
      <alignment/>
      <protection/>
    </xf>
    <xf numFmtId="164" fontId="19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59" applyFont="1" applyFill="1" applyBorder="1" applyAlignment="1" applyProtection="1">
      <alignment horizontal="left" vertical="center" wrapText="1" indent="1"/>
      <protection/>
    </xf>
    <xf numFmtId="0" fontId="29" fillId="0" borderId="22" xfId="59" applyFont="1" applyFill="1" applyBorder="1" applyAlignment="1" applyProtection="1">
      <alignment horizontal="center" vertical="center" wrapText="1"/>
      <protection/>
    </xf>
    <xf numFmtId="0" fontId="7" fillId="0" borderId="46" xfId="59" applyFont="1" applyFill="1" applyBorder="1" applyAlignment="1" applyProtection="1">
      <alignment horizontal="center" vertical="center" wrapText="1"/>
      <protection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44" xfId="0" applyNumberFormat="1" applyFont="1" applyFill="1" applyBorder="1" applyAlignment="1" applyProtection="1">
      <alignment vertical="center" wrapTex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 locked="0"/>
    </xf>
    <xf numFmtId="164" fontId="2" fillId="33" borderId="60" xfId="0" applyNumberFormat="1" applyFont="1" applyFill="1" applyBorder="1" applyAlignment="1" applyProtection="1">
      <alignment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164" fontId="13" fillId="0" borderId="4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49" fontId="13" fillId="0" borderId="22" xfId="59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Border="1" applyAlignment="1" applyProtection="1">
      <alignment wrapText="1"/>
      <protection/>
    </xf>
    <xf numFmtId="164" fontId="13" fillId="0" borderId="0" xfId="59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59" applyFont="1" applyFill="1" applyBorder="1" applyAlignment="1" applyProtection="1">
      <alignment horizontal="center" vertical="center" wrapText="1"/>
      <protection/>
    </xf>
    <xf numFmtId="49" fontId="7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59" applyFont="1" applyFill="1" applyAlignment="1" applyProtection="1">
      <alignment horizontal="right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0" fontId="6" fillId="0" borderId="0" xfId="59" applyFont="1" applyFill="1" applyAlignment="1" applyProtection="1">
      <alignment horizontal="center"/>
      <protection/>
    </xf>
    <xf numFmtId="164" fontId="20" fillId="0" borderId="33" xfId="59" applyNumberFormat="1" applyFont="1" applyFill="1" applyBorder="1" applyAlignment="1" applyProtection="1">
      <alignment horizontal="left" vertical="center"/>
      <protection/>
    </xf>
    <xf numFmtId="164" fontId="20" fillId="0" borderId="33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27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right" vertical="top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top" wrapText="1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5" fillId="0" borderId="68" xfId="0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7_k&#246;lts&#233;gvet&#233;s\Tervez&#233;s\Polg&#225;rmesteri%20Hivatal\tervezesi_tablak_hivatal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18_I_sz_rend_mod_szovges_indoko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8_k&#246;lts&#233;gvet&#233;s\Tervez&#233;s\&#214;nkorm&#225;nyzat\tervezesi_tablak_onkormanyzat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 130"/>
      <sheetName val="011 220 adóigazgatás"/>
      <sheetName val="PH_Összesen"/>
    </sheetNames>
    <sheetDataSet>
      <sheetData sheetId="0">
        <row r="221">
          <cell r="D221">
            <v>635000</v>
          </cell>
        </row>
        <row r="381">
          <cell r="D381">
            <v>1100000</v>
          </cell>
        </row>
        <row r="387">
          <cell r="D387">
            <v>300000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</sheetNames>
    <sheetDataSet>
      <sheetData sheetId="0">
        <row r="8">
          <cell r="D8">
            <v>59373</v>
          </cell>
          <cell r="E8">
            <v>11578</v>
          </cell>
          <cell r="F8">
            <v>448500</v>
          </cell>
          <cell r="L8">
            <v>161227</v>
          </cell>
          <cell r="V8">
            <v>609727</v>
          </cell>
          <cell r="Z8">
            <v>70951</v>
          </cell>
        </row>
      </sheetData>
      <sheetData sheetId="1">
        <row r="19">
          <cell r="D19">
            <v>710210</v>
          </cell>
          <cell r="E19">
            <v>144576</v>
          </cell>
          <cell r="F19">
            <v>138032</v>
          </cell>
          <cell r="L19">
            <v>826426</v>
          </cell>
          <cell r="R19">
            <v>959623</v>
          </cell>
          <cell r="V19">
            <v>834156</v>
          </cell>
          <cell r="Z19">
            <v>25465</v>
          </cell>
        </row>
      </sheetData>
      <sheetData sheetId="2">
        <row r="8">
          <cell r="O8">
            <v>3320002</v>
          </cell>
        </row>
        <row r="16">
          <cell r="S16">
            <v>987653</v>
          </cell>
        </row>
        <row r="19">
          <cell r="V19">
            <v>88650536</v>
          </cell>
        </row>
        <row r="21">
          <cell r="N21">
            <v>417023</v>
          </cell>
        </row>
        <row r="29">
          <cell r="N29">
            <v>20370000</v>
          </cell>
        </row>
        <row r="32">
          <cell r="O32">
            <v>96416</v>
          </cell>
          <cell r="W32">
            <v>293212541</v>
          </cell>
        </row>
        <row r="42">
          <cell r="D42">
            <v>1193979</v>
          </cell>
          <cell r="E42">
            <v>243597</v>
          </cell>
          <cell r="F42">
            <v>23220907</v>
          </cell>
          <cell r="G42">
            <v>0</v>
          </cell>
          <cell r="H42">
            <v>323964542</v>
          </cell>
          <cell r="J42">
            <v>10806762</v>
          </cell>
          <cell r="M42">
            <v>2182890</v>
          </cell>
          <cell r="N42">
            <v>17991514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074 031 Védőnő"/>
      <sheetName val="064 010 Közvilágítás"/>
      <sheetName val="900020_helyi adó bev."/>
      <sheetName val="011 130 Önk.jogalk."/>
      <sheetName val="013 320 Temető"/>
      <sheetName val="013350_vagyonműk"/>
      <sheetName val="082 044 Könyvtári szolg"/>
      <sheetName val="084 031 Civil támogatás"/>
      <sheetName val="018 010 Önk.elsz."/>
      <sheetName val="018 030 Finansz."/>
      <sheetName val="104037 Szünidei gy.étk."/>
      <sheetName val="107 051 Szoc.étk."/>
      <sheetName val="107 055 Tanyagondnok"/>
      <sheetName val="107 060 települési támogatás"/>
      <sheetName val="kiadások_KOFOG-onként"/>
      <sheetName val="bevételek_KOFOG-onként"/>
    </sheetNames>
    <sheetDataSet>
      <sheetData sheetId="0">
        <row r="54">
          <cell r="D54">
            <v>23245400</v>
          </cell>
        </row>
        <row r="62">
          <cell r="D62">
            <v>4594883</v>
          </cell>
        </row>
        <row r="136">
          <cell r="D136">
            <v>42472081.89</v>
          </cell>
        </row>
        <row r="161">
          <cell r="D161">
            <v>3000000</v>
          </cell>
        </row>
        <row r="181">
          <cell r="D181">
            <v>5509000</v>
          </cell>
        </row>
        <row r="201">
          <cell r="D201">
            <v>57899993</v>
          </cell>
        </row>
        <row r="203">
          <cell r="D203">
            <v>2852218</v>
          </cell>
        </row>
        <row r="221">
          <cell r="D221">
            <v>774700</v>
          </cell>
        </row>
        <row r="226">
          <cell r="D226">
            <v>358140</v>
          </cell>
        </row>
        <row r="292">
          <cell r="D292">
            <v>127064777</v>
          </cell>
        </row>
        <row r="294">
          <cell r="D294">
            <v>642000</v>
          </cell>
        </row>
        <row r="305">
          <cell r="D305">
            <v>27784157</v>
          </cell>
        </row>
        <row r="306">
          <cell r="D306">
            <v>41523234</v>
          </cell>
        </row>
        <row r="307">
          <cell r="D307">
            <v>24933732</v>
          </cell>
        </row>
        <row r="308">
          <cell r="D308">
            <v>2651110</v>
          </cell>
        </row>
        <row r="329">
          <cell r="D329">
            <v>16503000</v>
          </cell>
        </row>
        <row r="355">
          <cell r="D355">
            <v>24800000</v>
          </cell>
        </row>
        <row r="363">
          <cell r="D363">
            <v>7000000</v>
          </cell>
        </row>
        <row r="366">
          <cell r="D366">
            <v>125200000</v>
          </cell>
        </row>
        <row r="381">
          <cell r="D381">
            <v>1296000</v>
          </cell>
        </row>
        <row r="387">
          <cell r="D387">
            <v>2570140</v>
          </cell>
        </row>
        <row r="388">
          <cell r="D388">
            <v>738257.8</v>
          </cell>
        </row>
        <row r="389">
          <cell r="D389">
            <v>413562.19999999995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zoomScale="120" zoomScaleNormal="120" zoomScaleSheetLayoutView="100" workbookViewId="0" topLeftCell="A1">
      <selection activeCell="H139" sqref="H139"/>
    </sheetView>
  </sheetViews>
  <sheetFormatPr defaultColWidth="9.00390625" defaultRowHeight="12.75"/>
  <cols>
    <col min="1" max="1" width="9.50390625" style="163" customWidth="1"/>
    <col min="2" max="2" width="63.125" style="163" customWidth="1"/>
    <col min="3" max="3" width="12.625" style="164" bestFit="1" customWidth="1"/>
    <col min="4" max="4" width="12.375" style="164" bestFit="1" customWidth="1"/>
    <col min="5" max="5" width="12.625" style="164" bestFit="1" customWidth="1"/>
    <col min="6" max="16384" width="9.375" style="182" customWidth="1"/>
  </cols>
  <sheetData>
    <row r="1" spans="2:5" ht="15.75">
      <c r="B1" s="307" t="s">
        <v>455</v>
      </c>
      <c r="C1" s="307"/>
      <c r="D1" s="307"/>
      <c r="E1" s="307"/>
    </row>
    <row r="2" spans="1:5" ht="57.75" customHeight="1">
      <c r="A2" s="312" t="s">
        <v>385</v>
      </c>
      <c r="B2" s="312"/>
      <c r="C2" s="312"/>
      <c r="D2" s="312"/>
      <c r="E2" s="312"/>
    </row>
    <row r="3" spans="1:5" ht="15.75" customHeight="1">
      <c r="A3" s="308" t="s">
        <v>4</v>
      </c>
      <c r="B3" s="308"/>
      <c r="C3" s="308"/>
      <c r="D3" s="308"/>
      <c r="E3" s="308"/>
    </row>
    <row r="4" spans="1:5" ht="15.75" customHeight="1" thickBot="1">
      <c r="A4" s="310" t="s">
        <v>87</v>
      </c>
      <c r="B4" s="310"/>
      <c r="C4" s="103" t="s">
        <v>379</v>
      </c>
      <c r="D4" s="103"/>
      <c r="E4" s="103"/>
    </row>
    <row r="5" spans="1:5" ht="37.5" customHeight="1" thickBot="1">
      <c r="A5" s="21" t="s">
        <v>52</v>
      </c>
      <c r="B5" s="22" t="s">
        <v>5</v>
      </c>
      <c r="C5" s="28" t="s">
        <v>429</v>
      </c>
      <c r="D5" s="271" t="s">
        <v>430</v>
      </c>
      <c r="E5" s="271" t="s">
        <v>431</v>
      </c>
    </row>
    <row r="6" spans="1:5" s="183" customFormat="1" ht="12" customHeight="1" thickBot="1">
      <c r="A6" s="177">
        <v>1</v>
      </c>
      <c r="B6" s="178">
        <v>2</v>
      </c>
      <c r="C6" s="179">
        <v>3</v>
      </c>
      <c r="D6" s="179">
        <v>4</v>
      </c>
      <c r="E6" s="179">
        <v>5</v>
      </c>
    </row>
    <row r="7" spans="1:5" s="184" customFormat="1" ht="12" customHeight="1" thickBot="1">
      <c r="A7" s="18" t="s">
        <v>6</v>
      </c>
      <c r="B7" s="19" t="s">
        <v>145</v>
      </c>
      <c r="C7" s="93">
        <f>+C8+C9+C10+C11+C12+C13</f>
        <v>96892233</v>
      </c>
      <c r="D7" s="93">
        <f>+D8+D9+D10+D11+D12+D13</f>
        <v>1129502</v>
      </c>
      <c r="E7" s="93">
        <f>+E8+E9+E10+E11+E12+E13</f>
        <v>98021735</v>
      </c>
    </row>
    <row r="8" spans="1:5" s="184" customFormat="1" ht="12" customHeight="1">
      <c r="A8" s="13" t="s">
        <v>64</v>
      </c>
      <c r="B8" s="185" t="s">
        <v>146</v>
      </c>
      <c r="C8" s="96">
        <f>'5.1. sz. mell Önkorm'!C9</f>
        <v>27784157</v>
      </c>
      <c r="D8" s="96">
        <f>'5.1. sz. mell Önkorm'!D9</f>
        <v>0</v>
      </c>
      <c r="E8" s="96">
        <f aca="true" t="shared" si="0" ref="E8:E13">SUM(C8:D8)</f>
        <v>27784157</v>
      </c>
    </row>
    <row r="9" spans="1:5" s="184" customFormat="1" ht="12" customHeight="1">
      <c r="A9" s="12" t="s">
        <v>65</v>
      </c>
      <c r="B9" s="186" t="s">
        <v>147</v>
      </c>
      <c r="C9" s="96">
        <f>'5.1. sz. mell Önkorm'!C10</f>
        <v>41523234</v>
      </c>
      <c r="D9" s="96">
        <f>'5.1. sz. mell Önkorm'!D10</f>
        <v>0</v>
      </c>
      <c r="E9" s="96">
        <f t="shared" si="0"/>
        <v>41523234</v>
      </c>
    </row>
    <row r="10" spans="1:5" s="184" customFormat="1" ht="12" customHeight="1">
      <c r="A10" s="12" t="s">
        <v>66</v>
      </c>
      <c r="B10" s="186" t="s">
        <v>148</v>
      </c>
      <c r="C10" s="96">
        <f>'5.1. sz. mell Önkorm'!C11</f>
        <v>24933732</v>
      </c>
      <c r="D10" s="96">
        <f>'5.1. sz. mell Önkorm'!D11</f>
        <v>73463</v>
      </c>
      <c r="E10" s="96">
        <f t="shared" si="0"/>
        <v>25007195</v>
      </c>
    </row>
    <row r="11" spans="1:5" s="184" customFormat="1" ht="12" customHeight="1">
      <c r="A11" s="12" t="s">
        <v>67</v>
      </c>
      <c r="B11" s="186" t="s">
        <v>149</v>
      </c>
      <c r="C11" s="96">
        <f>'5.1. sz. mell Önkorm'!C12</f>
        <v>2651110</v>
      </c>
      <c r="D11" s="96">
        <f>'5.1. sz. mell Önkorm'!D12</f>
        <v>0</v>
      </c>
      <c r="E11" s="96">
        <f t="shared" si="0"/>
        <v>2651110</v>
      </c>
    </row>
    <row r="12" spans="1:5" s="184" customFormat="1" ht="12" customHeight="1">
      <c r="A12" s="12" t="s">
        <v>84</v>
      </c>
      <c r="B12" s="186" t="s">
        <v>150</v>
      </c>
      <c r="C12" s="96">
        <f>'5.1. sz. mell Önkorm'!C13</f>
        <v>0</v>
      </c>
      <c r="D12" s="96">
        <f>'5.2. sz. mell-Hivatal'!D9</f>
        <v>959623</v>
      </c>
      <c r="E12" s="96">
        <f t="shared" si="0"/>
        <v>959623</v>
      </c>
    </row>
    <row r="13" spans="1:5" s="184" customFormat="1" ht="12" customHeight="1" thickBot="1">
      <c r="A13" s="14" t="s">
        <v>68</v>
      </c>
      <c r="B13" s="187" t="s">
        <v>151</v>
      </c>
      <c r="C13" s="96">
        <f>'5.1. sz. mell Önkorm'!C14</f>
        <v>0</v>
      </c>
      <c r="D13" s="96">
        <f>'5.1. sz. mell Önkorm'!D14</f>
        <v>96416</v>
      </c>
      <c r="E13" s="96">
        <f t="shared" si="0"/>
        <v>96416</v>
      </c>
    </row>
    <row r="14" spans="1:5" s="184" customFormat="1" ht="12" customHeight="1" thickBot="1">
      <c r="A14" s="18" t="s">
        <v>7</v>
      </c>
      <c r="B14" s="88" t="s">
        <v>152</v>
      </c>
      <c r="C14" s="93">
        <f>+C15+C16+C17+C18+C19</f>
        <v>16503000</v>
      </c>
      <c r="D14" s="93">
        <f>+D15+D16+D17+D18+D19</f>
        <v>987653</v>
      </c>
      <c r="E14" s="93">
        <f>+E15+E16+E17+E18+E19</f>
        <v>17490653</v>
      </c>
    </row>
    <row r="15" spans="1:5" s="184" customFormat="1" ht="12" customHeight="1">
      <c r="A15" s="13" t="s">
        <v>70</v>
      </c>
      <c r="B15" s="185" t="s">
        <v>153</v>
      </c>
      <c r="C15" s="96">
        <f>'5.1. sz. mell Önkorm'!C16</f>
        <v>0</v>
      </c>
      <c r="D15" s="96">
        <f>'5.1. sz. mell Önkorm'!D16</f>
        <v>987653</v>
      </c>
      <c r="E15" s="96">
        <f>SUM(C15:D15)</f>
        <v>987653</v>
      </c>
    </row>
    <row r="16" spans="1:5" s="184" customFormat="1" ht="12" customHeight="1">
      <c r="A16" s="12" t="s">
        <v>71</v>
      </c>
      <c r="B16" s="186" t="s">
        <v>154</v>
      </c>
      <c r="C16" s="96">
        <f>'5.1. sz. mell Önkorm'!C17</f>
        <v>0</v>
      </c>
      <c r="D16" s="96">
        <f>'5.1. sz. mell Önkorm'!D17</f>
        <v>0</v>
      </c>
      <c r="E16" s="96">
        <f aca="true" t="shared" si="1" ref="E16:E45">SUM(C16:D16)</f>
        <v>0</v>
      </c>
    </row>
    <row r="17" spans="1:5" s="184" customFormat="1" ht="12" customHeight="1">
      <c r="A17" s="12" t="s">
        <v>72</v>
      </c>
      <c r="B17" s="186" t="s">
        <v>357</v>
      </c>
      <c r="C17" s="96">
        <f>'5.1. sz. mell Önkorm'!C18</f>
        <v>0</v>
      </c>
      <c r="D17" s="96">
        <f>'5.1. sz. mell Önkorm'!D18</f>
        <v>0</v>
      </c>
      <c r="E17" s="96">
        <f t="shared" si="1"/>
        <v>0</v>
      </c>
    </row>
    <row r="18" spans="1:5" s="184" customFormat="1" ht="12" customHeight="1">
      <c r="A18" s="12" t="s">
        <v>73</v>
      </c>
      <c r="B18" s="186" t="s">
        <v>358</v>
      </c>
      <c r="C18" s="96">
        <f>'5.1. sz. mell Önkorm'!C19</f>
        <v>0</v>
      </c>
      <c r="D18" s="96">
        <f>'5.1. sz. mell Önkorm'!D19</f>
        <v>0</v>
      </c>
      <c r="E18" s="96">
        <f t="shared" si="1"/>
        <v>0</v>
      </c>
    </row>
    <row r="19" spans="1:5" s="184" customFormat="1" ht="12" customHeight="1">
      <c r="A19" s="12" t="s">
        <v>74</v>
      </c>
      <c r="B19" s="186" t="s">
        <v>155</v>
      </c>
      <c r="C19" s="96">
        <f>'5.1. sz. mell Önkorm'!C20</f>
        <v>16503000</v>
      </c>
      <c r="D19" s="96">
        <f>'5.1. sz. mell Önkorm'!D20</f>
        <v>0</v>
      </c>
      <c r="E19" s="96">
        <f t="shared" si="1"/>
        <v>16503000</v>
      </c>
    </row>
    <row r="20" spans="1:5" s="184" customFormat="1" ht="12" customHeight="1" thickBot="1">
      <c r="A20" s="14" t="s">
        <v>80</v>
      </c>
      <c r="B20" s="187" t="s">
        <v>156</v>
      </c>
      <c r="C20" s="96">
        <f>'5.1. sz. mell Önkorm'!C21</f>
        <v>0</v>
      </c>
      <c r="D20" s="96">
        <f>'5.1. sz. mell Önkorm'!D21</f>
        <v>0</v>
      </c>
      <c r="E20" s="96">
        <f t="shared" si="1"/>
        <v>0</v>
      </c>
    </row>
    <row r="21" spans="1:5" s="184" customFormat="1" ht="12" customHeight="1" thickBot="1">
      <c r="A21" s="18" t="s">
        <v>8</v>
      </c>
      <c r="B21" s="19" t="s">
        <v>157</v>
      </c>
      <c r="C21" s="93">
        <f>+C22+C23+C24+C25+C26</f>
        <v>0</v>
      </c>
      <c r="D21" s="93">
        <f>+D22+D23+D24+D25+D26</f>
        <v>293212541</v>
      </c>
      <c r="E21" s="93">
        <f>+E22+E23+E24+E25+E26</f>
        <v>293212541</v>
      </c>
    </row>
    <row r="22" spans="1:5" s="184" customFormat="1" ht="12" customHeight="1">
      <c r="A22" s="13" t="s">
        <v>53</v>
      </c>
      <c r="B22" s="185" t="s">
        <v>158</v>
      </c>
      <c r="C22" s="96">
        <f>'5.1. sz. mell Önkorm'!C23</f>
        <v>0</v>
      </c>
      <c r="D22" s="96">
        <f>'5.1. sz. mell Önkorm'!D23</f>
        <v>0</v>
      </c>
      <c r="E22" s="96">
        <f t="shared" si="1"/>
        <v>0</v>
      </c>
    </row>
    <row r="23" spans="1:5" s="184" customFormat="1" ht="12" customHeight="1">
      <c r="A23" s="12" t="s">
        <v>54</v>
      </c>
      <c r="B23" s="186" t="s">
        <v>159</v>
      </c>
      <c r="C23" s="96">
        <f>'5.1. sz. mell Önkorm'!C24</f>
        <v>0</v>
      </c>
      <c r="D23" s="96">
        <f>'5.1. sz. mell Önkorm'!D24</f>
        <v>0</v>
      </c>
      <c r="E23" s="96">
        <f t="shared" si="1"/>
        <v>0</v>
      </c>
    </row>
    <row r="24" spans="1:5" s="184" customFormat="1" ht="12" customHeight="1">
      <c r="A24" s="12" t="s">
        <v>55</v>
      </c>
      <c r="B24" s="186" t="s">
        <v>359</v>
      </c>
      <c r="C24" s="96">
        <f>'5.1. sz. mell Önkorm'!C25</f>
        <v>0</v>
      </c>
      <c r="D24" s="96">
        <f>'5.1. sz. mell Önkorm'!D25</f>
        <v>0</v>
      </c>
      <c r="E24" s="96">
        <f t="shared" si="1"/>
        <v>0</v>
      </c>
    </row>
    <row r="25" spans="1:5" s="184" customFormat="1" ht="12" customHeight="1">
      <c r="A25" s="12" t="s">
        <v>56</v>
      </c>
      <c r="B25" s="186" t="s">
        <v>360</v>
      </c>
      <c r="C25" s="96">
        <f>'5.1. sz. mell Önkorm'!C26</f>
        <v>0</v>
      </c>
      <c r="D25" s="96">
        <f>'5.1. sz. mell Önkorm'!D26</f>
        <v>0</v>
      </c>
      <c r="E25" s="96">
        <f t="shared" si="1"/>
        <v>0</v>
      </c>
    </row>
    <row r="26" spans="1:5" s="184" customFormat="1" ht="12" customHeight="1">
      <c r="A26" s="12" t="s">
        <v>94</v>
      </c>
      <c r="B26" s="186" t="s">
        <v>160</v>
      </c>
      <c r="C26" s="96">
        <f>'5.1. sz. mell Önkorm'!C27</f>
        <v>0</v>
      </c>
      <c r="D26" s="96">
        <f>'5.1. sz. mell Önkorm'!D27</f>
        <v>293212541</v>
      </c>
      <c r="E26" s="96">
        <f t="shared" si="1"/>
        <v>293212541</v>
      </c>
    </row>
    <row r="27" spans="1:5" s="184" customFormat="1" ht="12" customHeight="1" thickBot="1">
      <c r="A27" s="14" t="s">
        <v>95</v>
      </c>
      <c r="B27" s="187" t="s">
        <v>161</v>
      </c>
      <c r="C27" s="96">
        <f>'5.1. sz. mell Önkorm'!C28</f>
        <v>0</v>
      </c>
      <c r="D27" s="96">
        <f>'5.1. sz. mell Önkorm'!D28</f>
        <v>293212541</v>
      </c>
      <c r="E27" s="96">
        <f t="shared" si="1"/>
        <v>293212541</v>
      </c>
    </row>
    <row r="28" spans="1:5" s="184" customFormat="1" ht="12" customHeight="1" thickBot="1">
      <c r="A28" s="18" t="s">
        <v>96</v>
      </c>
      <c r="B28" s="19" t="s">
        <v>162</v>
      </c>
      <c r="C28" s="99">
        <f>+C29+C32+C33+C34</f>
        <v>150000000</v>
      </c>
      <c r="D28" s="99">
        <f>+D29+D32+D33+D34</f>
        <v>0</v>
      </c>
      <c r="E28" s="99">
        <f>+E29+E32+E33+E34</f>
        <v>150000000</v>
      </c>
    </row>
    <row r="29" spans="1:5" s="184" customFormat="1" ht="12" customHeight="1">
      <c r="A29" s="13" t="s">
        <v>163</v>
      </c>
      <c r="B29" s="185" t="s">
        <v>169</v>
      </c>
      <c r="C29" s="96">
        <f>'5.1. sz. mell Önkorm'!C30</f>
        <v>143000000</v>
      </c>
      <c r="D29" s="96">
        <f>'5.1. sz. mell Önkorm'!D30</f>
        <v>0</v>
      </c>
      <c r="E29" s="96">
        <f t="shared" si="1"/>
        <v>143000000</v>
      </c>
    </row>
    <row r="30" spans="1:5" s="184" customFormat="1" ht="12" customHeight="1">
      <c r="A30" s="12" t="s">
        <v>164</v>
      </c>
      <c r="B30" s="186" t="s">
        <v>170</v>
      </c>
      <c r="C30" s="96">
        <f>'5.1. sz. mell Önkorm'!C31</f>
        <v>24800000</v>
      </c>
      <c r="D30" s="96">
        <f>'5.1. sz. mell Önkorm'!D31</f>
        <v>0</v>
      </c>
      <c r="E30" s="96">
        <f t="shared" si="1"/>
        <v>24800000</v>
      </c>
    </row>
    <row r="31" spans="1:5" s="184" customFormat="1" ht="12" customHeight="1">
      <c r="A31" s="12" t="s">
        <v>165</v>
      </c>
      <c r="B31" s="186" t="s">
        <v>171</v>
      </c>
      <c r="C31" s="96">
        <f>'5.1. sz. mell Önkorm'!C32</f>
        <v>118200000</v>
      </c>
      <c r="D31" s="96">
        <f>'5.1. sz. mell Önkorm'!D32</f>
        <v>0</v>
      </c>
      <c r="E31" s="96">
        <f t="shared" si="1"/>
        <v>118200000</v>
      </c>
    </row>
    <row r="32" spans="1:5" s="184" customFormat="1" ht="12" customHeight="1">
      <c r="A32" s="12" t="s">
        <v>166</v>
      </c>
      <c r="B32" s="186" t="s">
        <v>172</v>
      </c>
      <c r="C32" s="96">
        <f>'5.1. sz. mell Önkorm'!C33</f>
        <v>7000000</v>
      </c>
      <c r="D32" s="96">
        <f>'5.1. sz. mell Önkorm'!D33</f>
        <v>0</v>
      </c>
      <c r="E32" s="96">
        <f t="shared" si="1"/>
        <v>7000000</v>
      </c>
    </row>
    <row r="33" spans="1:5" s="184" customFormat="1" ht="12" customHeight="1">
      <c r="A33" s="12" t="s">
        <v>167</v>
      </c>
      <c r="B33" s="186" t="s">
        <v>173</v>
      </c>
      <c r="C33" s="96">
        <f>'5.1. sz. mell Önkorm'!C34</f>
        <v>0</v>
      </c>
      <c r="D33" s="96">
        <f>'5.1. sz. mell Önkorm'!D34</f>
        <v>0</v>
      </c>
      <c r="E33" s="96">
        <f t="shared" si="1"/>
        <v>0</v>
      </c>
    </row>
    <row r="34" spans="1:5" s="184" customFormat="1" ht="12" customHeight="1" thickBot="1">
      <c r="A34" s="14" t="s">
        <v>168</v>
      </c>
      <c r="B34" s="187" t="s">
        <v>174</v>
      </c>
      <c r="C34" s="96">
        <f>'5.1. sz. mell Önkorm'!C35</f>
        <v>0</v>
      </c>
      <c r="D34" s="96">
        <f>'5.1. sz. mell Önkorm'!D35</f>
        <v>0</v>
      </c>
      <c r="E34" s="96">
        <f t="shared" si="1"/>
        <v>0</v>
      </c>
    </row>
    <row r="35" spans="1:5" s="184" customFormat="1" ht="12" customHeight="1" thickBot="1">
      <c r="A35" s="18" t="s">
        <v>10</v>
      </c>
      <c r="B35" s="19" t="s">
        <v>175</v>
      </c>
      <c r="C35" s="93">
        <f>SUM(C36:C45)</f>
        <v>11751960</v>
      </c>
      <c r="D35" s="93">
        <f>SUM(D36:D45)</f>
        <v>0</v>
      </c>
      <c r="E35" s="93">
        <f>SUM(E36:E45)</f>
        <v>11751960</v>
      </c>
    </row>
    <row r="36" spans="1:5" s="184" customFormat="1" ht="12" customHeight="1">
      <c r="A36" s="13" t="s">
        <v>57</v>
      </c>
      <c r="B36" s="185" t="s">
        <v>178</v>
      </c>
      <c r="C36" s="96">
        <f>'5.1. sz. mell Önkorm'!C37+'5.2. sz. mell-Hivatal'!C11+'5.3. sz. mell-Óvoda'!C9</f>
        <v>0</v>
      </c>
      <c r="D36" s="96">
        <f>'5.1. sz. mell Önkorm'!D37+'5.2. sz. mell-Hivatal'!D11+'5.3. sz. mell-Óvoda'!D9</f>
        <v>0</v>
      </c>
      <c r="E36" s="96">
        <f t="shared" si="1"/>
        <v>0</v>
      </c>
    </row>
    <row r="37" spans="1:5" s="184" customFormat="1" ht="12" customHeight="1">
      <c r="A37" s="12" t="s">
        <v>58</v>
      </c>
      <c r="B37" s="186" t="s">
        <v>179</v>
      </c>
      <c r="C37" s="96">
        <f>'5.1. sz. mell Önkorm'!C38+'5.2. sz. mell-Hivatal'!C12+'5.3. sz. mell-Óvoda'!C10</f>
        <v>1296000</v>
      </c>
      <c r="D37" s="96">
        <f>'5.1. sz. mell Önkorm'!D38+'5.2. sz. mell-Hivatal'!D12+'5.3. sz. mell-Óvoda'!D10</f>
        <v>0</v>
      </c>
      <c r="E37" s="96">
        <f t="shared" si="1"/>
        <v>1296000</v>
      </c>
    </row>
    <row r="38" spans="1:5" s="184" customFormat="1" ht="12" customHeight="1">
      <c r="A38" s="12" t="s">
        <v>59</v>
      </c>
      <c r="B38" s="186" t="s">
        <v>180</v>
      </c>
      <c r="C38" s="96">
        <f>'5.1. sz. mell Önkorm'!C39+'5.2. sz. mell-Hivatal'!C13+'5.3. sz. mell-Óvoda'!C11</f>
        <v>1100000</v>
      </c>
      <c r="D38" s="96">
        <f>'5.1. sz. mell Önkorm'!D39+'5.2. sz. mell-Hivatal'!D13+'5.3. sz. mell-Óvoda'!D11</f>
        <v>0</v>
      </c>
      <c r="E38" s="96">
        <f t="shared" si="1"/>
        <v>1100000</v>
      </c>
    </row>
    <row r="39" spans="1:5" s="184" customFormat="1" ht="12" customHeight="1">
      <c r="A39" s="12" t="s">
        <v>98</v>
      </c>
      <c r="B39" s="186" t="s">
        <v>181</v>
      </c>
      <c r="C39" s="96">
        <f>'5.1. sz. mell Önkorm'!C40+'5.2. sz. mell-Hivatal'!C14+'5.3. sz. mell-Óvoda'!C12</f>
        <v>0</v>
      </c>
      <c r="D39" s="96">
        <f>'5.1. sz. mell Önkorm'!D40+'5.2. sz. mell-Hivatal'!D14+'5.3. sz. mell-Óvoda'!D12</f>
        <v>0</v>
      </c>
      <c r="E39" s="96">
        <f t="shared" si="1"/>
        <v>0</v>
      </c>
    </row>
    <row r="40" spans="1:5" s="184" customFormat="1" ht="12" customHeight="1">
      <c r="A40" s="12" t="s">
        <v>99</v>
      </c>
      <c r="B40" s="186" t="s">
        <v>182</v>
      </c>
      <c r="C40" s="96">
        <f>'5.1. sz. mell Önkorm'!C41+'5.2. sz. mell-Hivatal'!C15+'5.3. sz. mell-Óvoda'!C13</f>
        <v>6770140</v>
      </c>
      <c r="D40" s="96">
        <f>'5.1. sz. mell Önkorm'!D41+'5.2. sz. mell-Hivatal'!D15+'5.3. sz. mell-Óvoda'!D13</f>
        <v>0</v>
      </c>
      <c r="E40" s="96">
        <f t="shared" si="1"/>
        <v>6770140</v>
      </c>
    </row>
    <row r="41" spans="1:5" s="184" customFormat="1" ht="12" customHeight="1">
      <c r="A41" s="12" t="s">
        <v>100</v>
      </c>
      <c r="B41" s="186" t="s">
        <v>183</v>
      </c>
      <c r="C41" s="96">
        <f>'5.1. sz. mell Önkorm'!C42+'5.2. sz. mell-Hivatal'!C16+'5.3. sz. mell-Óvoda'!C14</f>
        <v>2172257.8</v>
      </c>
      <c r="D41" s="96">
        <f>'5.1. sz. mell Önkorm'!D42+'5.2. sz. mell-Hivatal'!D16+'5.3. sz. mell-Óvoda'!D14</f>
        <v>0</v>
      </c>
      <c r="E41" s="96">
        <f t="shared" si="1"/>
        <v>2172257.8</v>
      </c>
    </row>
    <row r="42" spans="1:5" s="184" customFormat="1" ht="12" customHeight="1">
      <c r="A42" s="12" t="s">
        <v>101</v>
      </c>
      <c r="B42" s="186" t="s">
        <v>184</v>
      </c>
      <c r="C42" s="96">
        <f>'5.1. sz. mell Önkorm'!C43+'5.2. sz. mell-Hivatal'!C17+'5.3. sz. mell-Óvoda'!C15</f>
        <v>413562.19999999995</v>
      </c>
      <c r="D42" s="96">
        <f>'5.1. sz. mell Önkorm'!D43+'5.2. sz. mell-Hivatal'!D17+'5.3. sz. mell-Óvoda'!D15</f>
        <v>0</v>
      </c>
      <c r="E42" s="96">
        <f t="shared" si="1"/>
        <v>413562.19999999995</v>
      </c>
    </row>
    <row r="43" spans="1:5" s="184" customFormat="1" ht="12" customHeight="1">
      <c r="A43" s="12" t="s">
        <v>102</v>
      </c>
      <c r="B43" s="186" t="s">
        <v>185</v>
      </c>
      <c r="C43" s="96">
        <f>'5.1. sz. mell Önkorm'!C44+'5.2. sz. mell-Hivatal'!C18+'5.3. sz. mell-Óvoda'!C16</f>
        <v>0</v>
      </c>
      <c r="D43" s="96">
        <f>'5.1. sz. mell Önkorm'!D44+'5.2. sz. mell-Hivatal'!D18+'5.3. sz. mell-Óvoda'!D16</f>
        <v>0</v>
      </c>
      <c r="E43" s="96">
        <f t="shared" si="1"/>
        <v>0</v>
      </c>
    </row>
    <row r="44" spans="1:5" s="184" customFormat="1" ht="12" customHeight="1">
      <c r="A44" s="12" t="s">
        <v>176</v>
      </c>
      <c r="B44" s="186" t="s">
        <v>186</v>
      </c>
      <c r="C44" s="96">
        <f>'5.1. sz. mell Önkorm'!C45+'5.2. sz. mell-Hivatal'!C19+'5.3. sz. mell-Óvoda'!C17</f>
        <v>0</v>
      </c>
      <c r="D44" s="96">
        <f>'5.1. sz. mell Önkorm'!D45+'5.2. sz. mell-Hivatal'!D19+'5.3. sz. mell-Óvoda'!D17</f>
        <v>0</v>
      </c>
      <c r="E44" s="96">
        <f t="shared" si="1"/>
        <v>0</v>
      </c>
    </row>
    <row r="45" spans="1:5" s="184" customFormat="1" ht="12" customHeight="1" thickBot="1">
      <c r="A45" s="14" t="s">
        <v>177</v>
      </c>
      <c r="B45" s="187" t="s">
        <v>187</v>
      </c>
      <c r="C45" s="96">
        <f>'5.1. sz. mell Önkorm'!C46+'5.2. sz. mell-Hivatal'!C20+'5.3. sz. mell-Óvoda'!C18</f>
        <v>0</v>
      </c>
      <c r="D45" s="96">
        <f>'5.1. sz. mell Önkorm'!D46+'5.2. sz. mell-Hivatal'!D20+'5.3. sz. mell-Óvoda'!D18</f>
        <v>0</v>
      </c>
      <c r="E45" s="96">
        <f t="shared" si="1"/>
        <v>0</v>
      </c>
    </row>
    <row r="46" spans="1:5" s="184" customFormat="1" ht="12" customHeight="1" thickBot="1">
      <c r="A46" s="18" t="s">
        <v>11</v>
      </c>
      <c r="B46" s="19" t="s">
        <v>188</v>
      </c>
      <c r="C46" s="93">
        <f>SUM(C47:C51)</f>
        <v>0</v>
      </c>
      <c r="D46" s="93">
        <f>SUM(D47:D51)</f>
        <v>0</v>
      </c>
      <c r="E46" s="93">
        <f>SUM(E47:E51)</f>
        <v>0</v>
      </c>
    </row>
    <row r="47" spans="1:5" s="184" customFormat="1" ht="12" customHeight="1">
      <c r="A47" s="13" t="s">
        <v>60</v>
      </c>
      <c r="B47" s="185" t="s">
        <v>192</v>
      </c>
      <c r="C47" s="227"/>
      <c r="D47" s="227"/>
      <c r="E47" s="227"/>
    </row>
    <row r="48" spans="1:5" s="184" customFormat="1" ht="12" customHeight="1">
      <c r="A48" s="12" t="s">
        <v>61</v>
      </c>
      <c r="B48" s="186" t="s">
        <v>193</v>
      </c>
      <c r="C48" s="98"/>
      <c r="D48" s="98"/>
      <c r="E48" s="98"/>
    </row>
    <row r="49" spans="1:5" s="184" customFormat="1" ht="12" customHeight="1">
      <c r="A49" s="12" t="s">
        <v>189</v>
      </c>
      <c r="B49" s="186" t="s">
        <v>194</v>
      </c>
      <c r="C49" s="98"/>
      <c r="D49" s="98"/>
      <c r="E49" s="98"/>
    </row>
    <row r="50" spans="1:5" s="184" customFormat="1" ht="12" customHeight="1">
      <c r="A50" s="12" t="s">
        <v>190</v>
      </c>
      <c r="B50" s="186" t="s">
        <v>195</v>
      </c>
      <c r="C50" s="98"/>
      <c r="D50" s="98"/>
      <c r="E50" s="98"/>
    </row>
    <row r="51" spans="1:5" s="184" customFormat="1" ht="12" customHeight="1" thickBot="1">
      <c r="A51" s="14" t="s">
        <v>191</v>
      </c>
      <c r="B51" s="187" t="s">
        <v>196</v>
      </c>
      <c r="C51" s="174"/>
      <c r="D51" s="174"/>
      <c r="E51" s="174"/>
    </row>
    <row r="52" spans="1:5" s="184" customFormat="1" ht="12" customHeight="1" thickBot="1">
      <c r="A52" s="18" t="s">
        <v>103</v>
      </c>
      <c r="B52" s="19" t="s">
        <v>197</v>
      </c>
      <c r="C52" s="93">
        <f>SUM(C53:C55)</f>
        <v>0</v>
      </c>
      <c r="D52" s="93">
        <f>SUM(D53:D55)</f>
        <v>0</v>
      </c>
      <c r="E52" s="93">
        <f>SUM(E53:E55)</f>
        <v>0</v>
      </c>
    </row>
    <row r="53" spans="1:5" s="184" customFormat="1" ht="12" customHeight="1">
      <c r="A53" s="13" t="s">
        <v>62</v>
      </c>
      <c r="B53" s="185" t="s">
        <v>198</v>
      </c>
      <c r="C53" s="96"/>
      <c r="D53" s="96"/>
      <c r="E53" s="96"/>
    </row>
    <row r="54" spans="1:5" s="184" customFormat="1" ht="12" customHeight="1">
      <c r="A54" s="12" t="s">
        <v>63</v>
      </c>
      <c r="B54" s="186" t="s">
        <v>199</v>
      </c>
      <c r="C54" s="95"/>
      <c r="D54" s="95"/>
      <c r="E54" s="95"/>
    </row>
    <row r="55" spans="1:5" s="184" customFormat="1" ht="12" customHeight="1">
      <c r="A55" s="12" t="s">
        <v>202</v>
      </c>
      <c r="B55" s="186" t="s">
        <v>200</v>
      </c>
      <c r="C55" s="95"/>
      <c r="D55" s="95"/>
      <c r="E55" s="95"/>
    </row>
    <row r="56" spans="1:5" s="184" customFormat="1" ht="12" customHeight="1" thickBot="1">
      <c r="A56" s="14" t="s">
        <v>203</v>
      </c>
      <c r="B56" s="187" t="s">
        <v>201</v>
      </c>
      <c r="C56" s="97"/>
      <c r="D56" s="97"/>
      <c r="E56" s="97"/>
    </row>
    <row r="57" spans="1:5" s="184" customFormat="1" ht="12" customHeight="1" thickBot="1">
      <c r="A57" s="18" t="s">
        <v>13</v>
      </c>
      <c r="B57" s="88" t="s">
        <v>204</v>
      </c>
      <c r="C57" s="93">
        <f>SUM(C58:C60)</f>
        <v>0</v>
      </c>
      <c r="D57" s="93">
        <f>SUM(D58:D60)</f>
        <v>0</v>
      </c>
      <c r="E57" s="93">
        <f>SUM(E58:E60)</f>
        <v>0</v>
      </c>
    </row>
    <row r="58" spans="1:5" s="184" customFormat="1" ht="12" customHeight="1">
      <c r="A58" s="13" t="s">
        <v>104</v>
      </c>
      <c r="B58" s="185" t="s">
        <v>206</v>
      </c>
      <c r="C58" s="98"/>
      <c r="D58" s="98"/>
      <c r="E58" s="98"/>
    </row>
    <row r="59" spans="1:5" s="184" customFormat="1" ht="12" customHeight="1">
      <c r="A59" s="12" t="s">
        <v>105</v>
      </c>
      <c r="B59" s="186" t="s">
        <v>362</v>
      </c>
      <c r="C59" s="98"/>
      <c r="D59" s="98"/>
      <c r="E59" s="98"/>
    </row>
    <row r="60" spans="1:5" s="184" customFormat="1" ht="12" customHeight="1">
      <c r="A60" s="12" t="s">
        <v>125</v>
      </c>
      <c r="B60" s="186" t="s">
        <v>207</v>
      </c>
      <c r="C60" s="98"/>
      <c r="D60" s="98"/>
      <c r="E60" s="98"/>
    </row>
    <row r="61" spans="1:5" s="184" customFormat="1" ht="12" customHeight="1" thickBot="1">
      <c r="A61" s="14" t="s">
        <v>205</v>
      </c>
      <c r="B61" s="187" t="s">
        <v>208</v>
      </c>
      <c r="C61" s="98"/>
      <c r="D61" s="98"/>
      <c r="E61" s="98"/>
    </row>
    <row r="62" spans="1:5" s="184" customFormat="1" ht="12" customHeight="1" thickBot="1">
      <c r="A62" s="18" t="s">
        <v>14</v>
      </c>
      <c r="B62" s="19" t="s">
        <v>209</v>
      </c>
      <c r="C62" s="99">
        <f>+C7+C14+C21+C28+C35+C46+C52+C57</f>
        <v>275147193</v>
      </c>
      <c r="D62" s="99">
        <f>+D7+D14+D21+D28+D35+D46+D52+D57</f>
        <v>295329696</v>
      </c>
      <c r="E62" s="99">
        <f>+E7+E14+E21+E28+E35+E46+E52+E57</f>
        <v>570476889</v>
      </c>
    </row>
    <row r="63" spans="1:5" s="184" customFormat="1" ht="12" customHeight="1" thickBot="1">
      <c r="A63" s="188" t="s">
        <v>210</v>
      </c>
      <c r="B63" s="88" t="s">
        <v>211</v>
      </c>
      <c r="C63" s="93">
        <f>SUM(C64:C66)</f>
        <v>0</v>
      </c>
      <c r="D63" s="93">
        <f>SUM(D64:D66)</f>
        <v>0</v>
      </c>
      <c r="E63" s="93">
        <f>SUM(E64:E66)</f>
        <v>0</v>
      </c>
    </row>
    <row r="64" spans="1:5" s="184" customFormat="1" ht="12" customHeight="1">
      <c r="A64" s="13" t="s">
        <v>244</v>
      </c>
      <c r="B64" s="185" t="s">
        <v>212</v>
      </c>
      <c r="C64" s="98"/>
      <c r="D64" s="98"/>
      <c r="E64" s="98"/>
    </row>
    <row r="65" spans="1:5" s="184" customFormat="1" ht="12" customHeight="1">
      <c r="A65" s="12" t="s">
        <v>253</v>
      </c>
      <c r="B65" s="186" t="s">
        <v>213</v>
      </c>
      <c r="C65" s="98"/>
      <c r="D65" s="98"/>
      <c r="E65" s="98"/>
    </row>
    <row r="66" spans="1:5" s="184" customFormat="1" ht="12" customHeight="1" thickBot="1">
      <c r="A66" s="14" t="s">
        <v>254</v>
      </c>
      <c r="B66" s="189" t="s">
        <v>214</v>
      </c>
      <c r="C66" s="98"/>
      <c r="D66" s="98"/>
      <c r="E66" s="98"/>
    </row>
    <row r="67" spans="1:5" s="184" customFormat="1" ht="12" customHeight="1" thickBot="1">
      <c r="A67" s="188" t="s">
        <v>215</v>
      </c>
      <c r="B67" s="88" t="s">
        <v>216</v>
      </c>
      <c r="C67" s="93">
        <f>SUM(C68:C71)</f>
        <v>0</v>
      </c>
      <c r="D67" s="93">
        <f>SUM(D68:D71)</f>
        <v>0</v>
      </c>
      <c r="E67" s="93">
        <f>SUM(E68:E71)</f>
        <v>0</v>
      </c>
    </row>
    <row r="68" spans="1:5" s="184" customFormat="1" ht="12" customHeight="1">
      <c r="A68" s="13" t="s">
        <v>85</v>
      </c>
      <c r="B68" s="185" t="s">
        <v>217</v>
      </c>
      <c r="C68" s="98"/>
      <c r="D68" s="98"/>
      <c r="E68" s="98"/>
    </row>
    <row r="69" spans="1:5" s="184" customFormat="1" ht="12" customHeight="1">
      <c r="A69" s="12" t="s">
        <v>86</v>
      </c>
      <c r="B69" s="186" t="s">
        <v>218</v>
      </c>
      <c r="C69" s="98"/>
      <c r="D69" s="98"/>
      <c r="E69" s="98"/>
    </row>
    <row r="70" spans="1:5" s="184" customFormat="1" ht="12" customHeight="1">
      <c r="A70" s="12" t="s">
        <v>245</v>
      </c>
      <c r="B70" s="186" t="s">
        <v>219</v>
      </c>
      <c r="C70" s="98"/>
      <c r="D70" s="98"/>
      <c r="E70" s="98"/>
    </row>
    <row r="71" spans="1:5" s="184" customFormat="1" ht="12" customHeight="1" thickBot="1">
      <c r="A71" s="14" t="s">
        <v>246</v>
      </c>
      <c r="B71" s="187" t="s">
        <v>220</v>
      </c>
      <c r="C71" s="98"/>
      <c r="D71" s="98"/>
      <c r="E71" s="98"/>
    </row>
    <row r="72" spans="1:5" s="184" customFormat="1" ht="12" customHeight="1" thickBot="1">
      <c r="A72" s="188" t="s">
        <v>221</v>
      </c>
      <c r="B72" s="88" t="s">
        <v>222</v>
      </c>
      <c r="C72" s="93">
        <f>SUM(C73:C74)</f>
        <v>0</v>
      </c>
      <c r="D72" s="93">
        <f>SUM(D73:D74)</f>
        <v>90094419</v>
      </c>
      <c r="E72" s="93">
        <f>SUM(E73:E74)</f>
        <v>90094419</v>
      </c>
    </row>
    <row r="73" spans="1:5" s="184" customFormat="1" ht="12" customHeight="1">
      <c r="A73" s="13" t="s">
        <v>247</v>
      </c>
      <c r="B73" s="185" t="s">
        <v>223</v>
      </c>
      <c r="C73" s="98"/>
      <c r="D73" s="98">
        <f>'5.1. sz. mell Önkorm'!D74+'5.2. sz. mell-Hivatal'!D39+'5.3. sz. mell-Óvoda'!D37</f>
        <v>90094419</v>
      </c>
      <c r="E73" s="96">
        <f>SUM(C73:D73)</f>
        <v>90094419</v>
      </c>
    </row>
    <row r="74" spans="1:5" s="184" customFormat="1" ht="12" customHeight="1" thickBot="1">
      <c r="A74" s="14" t="s">
        <v>248</v>
      </c>
      <c r="B74" s="187" t="s">
        <v>224</v>
      </c>
      <c r="C74" s="98"/>
      <c r="D74" s="98"/>
      <c r="E74" s="98"/>
    </row>
    <row r="75" spans="1:5" s="184" customFormat="1" ht="12" customHeight="1" thickBot="1">
      <c r="A75" s="188" t="s">
        <v>225</v>
      </c>
      <c r="B75" s="88" t="s">
        <v>368</v>
      </c>
      <c r="C75" s="93">
        <f>SUM(C76:C79)</f>
        <v>127064777</v>
      </c>
      <c r="D75" s="93">
        <f>SUM(D76:D79)</f>
        <v>96416</v>
      </c>
      <c r="E75" s="93">
        <f>SUM(E76:E79)</f>
        <v>127161193</v>
      </c>
    </row>
    <row r="76" spans="1:5" s="184" customFormat="1" ht="12" customHeight="1">
      <c r="A76" s="13" t="s">
        <v>249</v>
      </c>
      <c r="B76" s="185" t="s">
        <v>227</v>
      </c>
      <c r="C76" s="98"/>
      <c r="D76" s="98"/>
      <c r="E76" s="98"/>
    </row>
    <row r="77" spans="1:5" s="184" customFormat="1" ht="12" customHeight="1">
      <c r="A77" s="12" t="s">
        <v>250</v>
      </c>
      <c r="B77" s="186" t="s">
        <v>228</v>
      </c>
      <c r="C77" s="98"/>
      <c r="D77" s="98"/>
      <c r="E77" s="98"/>
    </row>
    <row r="78" spans="1:5" s="184" customFormat="1" ht="12" customHeight="1">
      <c r="A78" s="12" t="s">
        <v>251</v>
      </c>
      <c r="B78" s="186" t="s">
        <v>229</v>
      </c>
      <c r="C78" s="98"/>
      <c r="D78" s="98"/>
      <c r="E78" s="98"/>
    </row>
    <row r="79" spans="1:5" s="184" customFormat="1" ht="12" customHeight="1" thickBot="1">
      <c r="A79" s="12" t="s">
        <v>367</v>
      </c>
      <c r="B79" s="54" t="s">
        <v>351</v>
      </c>
      <c r="C79" s="98">
        <f>'5.2. sz. mell-Hivatal'!C41+'5.3. sz. mell-Óvoda'!C39</f>
        <v>127064777</v>
      </c>
      <c r="D79" s="98">
        <f>'5.2. sz. mell-Hivatal'!D41+'5.3. sz. mell-Óvoda'!D39</f>
        <v>96416</v>
      </c>
      <c r="E79" s="96">
        <f>SUM(C79:D79)</f>
        <v>127161193</v>
      </c>
    </row>
    <row r="80" spans="1:5" s="184" customFormat="1" ht="12" customHeight="1" thickBot="1">
      <c r="A80" s="188" t="s">
        <v>230</v>
      </c>
      <c r="B80" s="88" t="s">
        <v>252</v>
      </c>
      <c r="C80" s="93">
        <f>SUM(C81:C84)</f>
        <v>0</v>
      </c>
      <c r="D80" s="93">
        <f>SUM(D81:D84)</f>
        <v>0</v>
      </c>
      <c r="E80" s="93">
        <f>SUM(E81:E84)</f>
        <v>0</v>
      </c>
    </row>
    <row r="81" spans="1:5" s="184" customFormat="1" ht="12" customHeight="1">
      <c r="A81" s="190" t="s">
        <v>231</v>
      </c>
      <c r="B81" s="185" t="s">
        <v>232</v>
      </c>
      <c r="C81" s="98"/>
      <c r="D81" s="98"/>
      <c r="E81" s="98"/>
    </row>
    <row r="82" spans="1:5" s="184" customFormat="1" ht="12" customHeight="1">
      <c r="A82" s="191" t="s">
        <v>233</v>
      </c>
      <c r="B82" s="186" t="s">
        <v>234</v>
      </c>
      <c r="C82" s="98"/>
      <c r="D82" s="98"/>
      <c r="E82" s="98"/>
    </row>
    <row r="83" spans="1:5" s="184" customFormat="1" ht="12" customHeight="1">
      <c r="A83" s="191" t="s">
        <v>235</v>
      </c>
      <c r="B83" s="186" t="s">
        <v>236</v>
      </c>
      <c r="C83" s="98"/>
      <c r="D83" s="98"/>
      <c r="E83" s="98"/>
    </row>
    <row r="84" spans="1:5" s="184" customFormat="1" ht="12" customHeight="1" thickBot="1">
      <c r="A84" s="192" t="s">
        <v>237</v>
      </c>
      <c r="B84" s="187" t="s">
        <v>238</v>
      </c>
      <c r="C84" s="98"/>
      <c r="D84" s="98"/>
      <c r="E84" s="98"/>
    </row>
    <row r="85" spans="1:5" s="184" customFormat="1" ht="13.5" customHeight="1" thickBot="1">
      <c r="A85" s="188" t="s">
        <v>239</v>
      </c>
      <c r="B85" s="88" t="s">
        <v>240</v>
      </c>
      <c r="C85" s="228"/>
      <c r="D85" s="228"/>
      <c r="E85" s="228"/>
    </row>
    <row r="86" spans="1:5" s="184" customFormat="1" ht="15.75" customHeight="1" thickBot="1">
      <c r="A86" s="188" t="s">
        <v>241</v>
      </c>
      <c r="B86" s="193" t="s">
        <v>242</v>
      </c>
      <c r="C86" s="99">
        <f>+C63+C67+C72+C75+C80+C85</f>
        <v>127064777</v>
      </c>
      <c r="D86" s="99">
        <f>+D63+D67+D72+D75+D80+D85</f>
        <v>90190835</v>
      </c>
      <c r="E86" s="99">
        <f>+E63+E67+E72+E75+E80+E85</f>
        <v>217255612</v>
      </c>
    </row>
    <row r="87" spans="1:5" s="184" customFormat="1" ht="16.5" customHeight="1" thickBot="1">
      <c r="A87" s="194" t="s">
        <v>255</v>
      </c>
      <c r="B87" s="195" t="s">
        <v>243</v>
      </c>
      <c r="C87" s="99">
        <f>+C62+C86</f>
        <v>402211970</v>
      </c>
      <c r="D87" s="99">
        <f>+D62+D86</f>
        <v>385520531</v>
      </c>
      <c r="E87" s="99">
        <f>+E62+E86</f>
        <v>787732501</v>
      </c>
    </row>
    <row r="88" spans="1:5" ht="16.5" customHeight="1">
      <c r="A88" s="308" t="s">
        <v>34</v>
      </c>
      <c r="B88" s="308"/>
      <c r="C88" s="308"/>
      <c r="D88" s="308"/>
      <c r="E88" s="308"/>
    </row>
    <row r="89" spans="1:5" s="196" customFormat="1" ht="16.5" customHeight="1" thickBot="1">
      <c r="A89" s="311" t="s">
        <v>88</v>
      </c>
      <c r="B89" s="311"/>
      <c r="C89" s="53" t="s">
        <v>380</v>
      </c>
      <c r="D89" s="53"/>
      <c r="E89" s="53"/>
    </row>
    <row r="90" spans="1:5" ht="37.5" customHeight="1" thickBot="1">
      <c r="A90" s="21" t="s">
        <v>52</v>
      </c>
      <c r="B90" s="22" t="s">
        <v>35</v>
      </c>
      <c r="C90" s="28" t="s">
        <v>429</v>
      </c>
      <c r="D90" s="271" t="s">
        <v>430</v>
      </c>
      <c r="E90" s="271" t="s">
        <v>431</v>
      </c>
    </row>
    <row r="91" spans="1:5" s="183" customFormat="1" ht="12" customHeight="1" thickBot="1">
      <c r="A91" s="25">
        <v>1</v>
      </c>
      <c r="B91" s="26">
        <v>2</v>
      </c>
      <c r="C91" s="27">
        <v>3</v>
      </c>
      <c r="D91" s="303">
        <v>4</v>
      </c>
      <c r="E91" s="303">
        <v>5</v>
      </c>
    </row>
    <row r="92" spans="1:5" ht="12" customHeight="1" thickBot="1">
      <c r="A92" s="20" t="s">
        <v>6</v>
      </c>
      <c r="B92" s="24" t="s">
        <v>258</v>
      </c>
      <c r="C92" s="92">
        <f>SUM(C93:C97)</f>
        <v>269371134.89</v>
      </c>
      <c r="D92" s="92">
        <f>SUM(D93:D97)</f>
        <v>29341295</v>
      </c>
      <c r="E92" s="296">
        <f>SUM(E93:E97)</f>
        <v>298712429.89</v>
      </c>
    </row>
    <row r="93" spans="1:5" ht="12" customHeight="1">
      <c r="A93" s="15" t="s">
        <v>64</v>
      </c>
      <c r="B93" s="8" t="s">
        <v>36</v>
      </c>
      <c r="C93" s="94">
        <f>'5.1. sz. mell Önkorm'!C92+'5.2. sz. mell-Hivatal'!C47+'5.3. sz. mell-Óvoda'!C45</f>
        <v>109791900</v>
      </c>
      <c r="D93" s="94">
        <f>'5.1. sz. mell Önkorm'!D92+'5.2. sz. mell-Hivatal'!D47+'5.3. sz. mell-Óvoda'!D45</f>
        <v>1963562</v>
      </c>
      <c r="E93" s="96">
        <f aca="true" t="shared" si="2" ref="E93:E98">SUM(C93:D93)</f>
        <v>111755462</v>
      </c>
    </row>
    <row r="94" spans="1:5" ht="12" customHeight="1">
      <c r="A94" s="12" t="s">
        <v>65</v>
      </c>
      <c r="B94" s="6" t="s">
        <v>106</v>
      </c>
      <c r="C94" s="95">
        <f>'5.1. sz. mell Önkorm'!C93+'5.2. sz. mell-Hivatal'!C48+'5.3. sz. mell-Óvoda'!C46</f>
        <v>21830083</v>
      </c>
      <c r="D94" s="95">
        <f>'5.1. sz. mell Önkorm'!D93+'5.2. sz. mell-Hivatal'!D48+'5.3. sz. mell-Óvoda'!D46</f>
        <v>399751</v>
      </c>
      <c r="E94" s="96">
        <f t="shared" si="2"/>
        <v>22229834</v>
      </c>
    </row>
    <row r="95" spans="1:5" ht="12" customHeight="1">
      <c r="A95" s="12" t="s">
        <v>66</v>
      </c>
      <c r="B95" s="6" t="s">
        <v>83</v>
      </c>
      <c r="C95" s="97">
        <f>'5.1. sz. mell Önkorm'!C94+'5.2. sz. mell-Hivatal'!C49+'5.3. sz. mell-Óvoda'!C47</f>
        <v>71340158.89</v>
      </c>
      <c r="D95" s="97">
        <f>'5.1. sz. mell Önkorm'!D94+'5.2. sz. mell-Hivatal'!D49+'5.3. sz. mell-Óvoda'!D47</f>
        <v>23807439</v>
      </c>
      <c r="E95" s="96">
        <f t="shared" si="2"/>
        <v>95147597.89</v>
      </c>
    </row>
    <row r="96" spans="1:5" ht="12" customHeight="1">
      <c r="A96" s="12" t="s">
        <v>67</v>
      </c>
      <c r="B96" s="9" t="s">
        <v>107</v>
      </c>
      <c r="C96" s="97">
        <f>'5.1. sz. mell Önkorm'!C95</f>
        <v>3000000</v>
      </c>
      <c r="D96" s="97">
        <f>'5.1. sz. mell Önkorm'!D95</f>
        <v>0</v>
      </c>
      <c r="E96" s="96">
        <f t="shared" si="2"/>
        <v>3000000</v>
      </c>
    </row>
    <row r="97" spans="1:5" ht="12" customHeight="1">
      <c r="A97" s="12" t="s">
        <v>75</v>
      </c>
      <c r="B97" s="17" t="s">
        <v>108</v>
      </c>
      <c r="C97" s="97">
        <f>SUM(C98:C107)</f>
        <v>63408993</v>
      </c>
      <c r="D97" s="97">
        <f>SUM(D98:D107)</f>
        <v>3170543</v>
      </c>
      <c r="E97" s="96">
        <f t="shared" si="2"/>
        <v>66579536</v>
      </c>
    </row>
    <row r="98" spans="1:5" ht="12" customHeight="1">
      <c r="A98" s="12" t="s">
        <v>68</v>
      </c>
      <c r="B98" s="6" t="s">
        <v>259</v>
      </c>
      <c r="C98" s="97"/>
      <c r="D98" s="97">
        <f>'5.1. sz. mell Önkorm'!D97+'5.2. sz. mell-Hivatal'!D51+'5.3. sz. mell-Óvoda'!D49</f>
        <v>3170543</v>
      </c>
      <c r="E98" s="97">
        <f t="shared" si="2"/>
        <v>3170543</v>
      </c>
    </row>
    <row r="99" spans="1:5" ht="12" customHeight="1">
      <c r="A99" s="12" t="s">
        <v>69</v>
      </c>
      <c r="B99" s="55" t="s">
        <v>260</v>
      </c>
      <c r="C99" s="97"/>
      <c r="D99" s="97"/>
      <c r="E99" s="97"/>
    </row>
    <row r="100" spans="1:5" ht="12" customHeight="1">
      <c r="A100" s="12" t="s">
        <v>76</v>
      </c>
      <c r="B100" s="56" t="s">
        <v>261</v>
      </c>
      <c r="C100" s="97"/>
      <c r="D100" s="97"/>
      <c r="E100" s="97"/>
    </row>
    <row r="101" spans="1:5" ht="12" customHeight="1">
      <c r="A101" s="12" t="s">
        <v>77</v>
      </c>
      <c r="B101" s="56" t="s">
        <v>262</v>
      </c>
      <c r="C101" s="97"/>
      <c r="D101" s="97"/>
      <c r="E101" s="97"/>
    </row>
    <row r="102" spans="1:5" ht="12" customHeight="1">
      <c r="A102" s="12" t="s">
        <v>78</v>
      </c>
      <c r="B102" s="55" t="s">
        <v>263</v>
      </c>
      <c r="C102" s="97">
        <f>'5.1. sz. mell Önkorm'!C101</f>
        <v>5509000</v>
      </c>
      <c r="D102" s="97">
        <f>'5.1. sz. mell Önkorm'!D101</f>
        <v>0</v>
      </c>
      <c r="E102" s="97">
        <f>SUM(C102:D102)</f>
        <v>5509000</v>
      </c>
    </row>
    <row r="103" spans="1:5" ht="12" customHeight="1">
      <c r="A103" s="12" t="s">
        <v>79</v>
      </c>
      <c r="B103" s="55" t="s">
        <v>264</v>
      </c>
      <c r="C103" s="97">
        <f>'5.1. sz. mell Önkorm'!C102</f>
        <v>0</v>
      </c>
      <c r="D103" s="97">
        <f>'5.1. sz. mell Önkorm'!D102</f>
        <v>0</v>
      </c>
      <c r="E103" s="97"/>
    </row>
    <row r="104" spans="1:5" ht="12" customHeight="1">
      <c r="A104" s="12" t="s">
        <v>81</v>
      </c>
      <c r="B104" s="56" t="s">
        <v>265</v>
      </c>
      <c r="C104" s="97">
        <f>'5.1. sz. mell Önkorm'!C103</f>
        <v>0</v>
      </c>
      <c r="D104" s="97">
        <f>'5.1. sz. mell Önkorm'!D103</f>
        <v>0</v>
      </c>
      <c r="E104" s="97"/>
    </row>
    <row r="105" spans="1:5" ht="12" customHeight="1">
      <c r="A105" s="11" t="s">
        <v>109</v>
      </c>
      <c r="B105" s="57" t="s">
        <v>266</v>
      </c>
      <c r="C105" s="97">
        <f>'5.1. sz. mell Önkorm'!C104</f>
        <v>0</v>
      </c>
      <c r="D105" s="97">
        <f>'5.1. sz. mell Önkorm'!D104</f>
        <v>0</v>
      </c>
      <c r="E105" s="97"/>
    </row>
    <row r="106" spans="1:5" ht="12" customHeight="1">
      <c r="A106" s="12" t="s">
        <v>256</v>
      </c>
      <c r="B106" s="57" t="s">
        <v>267</v>
      </c>
      <c r="C106" s="97">
        <f>'5.1. sz. mell Önkorm'!C105</f>
        <v>0</v>
      </c>
      <c r="D106" s="97">
        <f>'5.1. sz. mell Önkorm'!D105</f>
        <v>0</v>
      </c>
      <c r="E106" s="97"/>
    </row>
    <row r="107" spans="1:5" ht="12" customHeight="1" thickBot="1">
      <c r="A107" s="16" t="s">
        <v>257</v>
      </c>
      <c r="B107" s="58" t="s">
        <v>268</v>
      </c>
      <c r="C107" s="97">
        <f>'5.1. sz. mell Önkorm'!C106</f>
        <v>57899993</v>
      </c>
      <c r="D107" s="97">
        <f>'5.1. sz. mell Önkorm'!D106</f>
        <v>0</v>
      </c>
      <c r="E107" s="97">
        <f>SUM(C107:D107)</f>
        <v>57899993</v>
      </c>
    </row>
    <row r="108" spans="1:5" ht="12" customHeight="1" thickBot="1">
      <c r="A108" s="18" t="s">
        <v>7</v>
      </c>
      <c r="B108" s="23" t="s">
        <v>269</v>
      </c>
      <c r="C108" s="93">
        <f>+C109+C111+C113</f>
        <v>2281840</v>
      </c>
      <c r="D108" s="93">
        <f>+D109+D111+D113</f>
        <v>334771304</v>
      </c>
      <c r="E108" s="93">
        <f>+E109+E111+E113</f>
        <v>337053144</v>
      </c>
    </row>
    <row r="109" spans="1:5" ht="12" customHeight="1">
      <c r="A109" s="13" t="s">
        <v>70</v>
      </c>
      <c r="B109" s="6" t="s">
        <v>124</v>
      </c>
      <c r="C109" s="96">
        <f>'5.1. sz. mell Önkorm'!C108+'5.2. sz. mell-Hivatal'!C53+'5.3. sz. mell-Óvoda'!C51</f>
        <v>1923700</v>
      </c>
      <c r="D109" s="96">
        <f>'5.1. sz. mell Önkorm'!D108+'5.2. sz. mell-Hivatal'!D53+'5.3. sz. mell-Óvoda'!D51</f>
        <v>323964542</v>
      </c>
      <c r="E109" s="96">
        <f>SUM(C109:D109)</f>
        <v>325888242</v>
      </c>
    </row>
    <row r="110" spans="1:5" ht="12" customHeight="1">
      <c r="A110" s="13" t="s">
        <v>71</v>
      </c>
      <c r="B110" s="10" t="s">
        <v>273</v>
      </c>
      <c r="C110" s="96"/>
      <c r="D110" s="96"/>
      <c r="E110" s="96"/>
    </row>
    <row r="111" spans="1:5" ht="12" customHeight="1">
      <c r="A111" s="13" t="s">
        <v>72</v>
      </c>
      <c r="B111" s="10" t="s">
        <v>110</v>
      </c>
      <c r="C111" s="96">
        <f>'5.1. sz. mell Önkorm'!C110+'5.2. sz. mell-Hivatal'!C55+'5.3. sz. mell-Óvoda'!C53</f>
        <v>358140</v>
      </c>
      <c r="D111" s="96">
        <f>'5.1. sz. mell Önkorm'!D110+'5.2. sz. mell-Hivatal'!D55+'5.3. sz. mell-Óvoda'!D53</f>
        <v>0</v>
      </c>
      <c r="E111" s="96">
        <f>SUM(C111:D111)</f>
        <v>358140</v>
      </c>
    </row>
    <row r="112" spans="1:5" ht="12" customHeight="1">
      <c r="A112" s="13" t="s">
        <v>73</v>
      </c>
      <c r="B112" s="10" t="s">
        <v>274</v>
      </c>
      <c r="C112" s="86"/>
      <c r="D112" s="86"/>
      <c r="E112" s="86"/>
    </row>
    <row r="113" spans="1:5" ht="12" customHeight="1">
      <c r="A113" s="13" t="s">
        <v>74</v>
      </c>
      <c r="B113" s="90" t="s">
        <v>126</v>
      </c>
      <c r="C113" s="86">
        <f>SUM(C114:C121)</f>
        <v>0</v>
      </c>
      <c r="D113" s="86">
        <f>SUM(D114:D121)</f>
        <v>10806762</v>
      </c>
      <c r="E113" s="96">
        <f>SUM(C113:D113)</f>
        <v>10806762</v>
      </c>
    </row>
    <row r="114" spans="1:5" ht="12" customHeight="1">
      <c r="A114" s="13" t="s">
        <v>80</v>
      </c>
      <c r="B114" s="89" t="s">
        <v>363</v>
      </c>
      <c r="C114" s="86"/>
      <c r="D114" s="86"/>
      <c r="E114" s="86"/>
    </row>
    <row r="115" spans="1:5" ht="12" customHeight="1">
      <c r="A115" s="13" t="s">
        <v>82</v>
      </c>
      <c r="B115" s="181" t="s">
        <v>279</v>
      </c>
      <c r="C115" s="86"/>
      <c r="D115" s="86"/>
      <c r="E115" s="86"/>
    </row>
    <row r="116" spans="1:5" ht="22.5">
      <c r="A116" s="13" t="s">
        <v>111</v>
      </c>
      <c r="B116" s="56" t="s">
        <v>262</v>
      </c>
      <c r="C116" s="86"/>
      <c r="D116" s="86"/>
      <c r="E116" s="86"/>
    </row>
    <row r="117" spans="1:5" ht="12" customHeight="1">
      <c r="A117" s="13" t="s">
        <v>112</v>
      </c>
      <c r="B117" s="56" t="s">
        <v>278</v>
      </c>
      <c r="C117" s="86"/>
      <c r="D117" s="86"/>
      <c r="E117" s="86"/>
    </row>
    <row r="118" spans="1:5" ht="12" customHeight="1">
      <c r="A118" s="13" t="s">
        <v>113</v>
      </c>
      <c r="B118" s="56" t="s">
        <v>277</v>
      </c>
      <c r="C118" s="86"/>
      <c r="D118" s="86"/>
      <c r="E118" s="86"/>
    </row>
    <row r="119" spans="1:5" ht="12" customHeight="1">
      <c r="A119" s="13" t="s">
        <v>270</v>
      </c>
      <c r="B119" s="56" t="s">
        <v>265</v>
      </c>
      <c r="C119" s="86"/>
      <c r="D119" s="86"/>
      <c r="E119" s="86"/>
    </row>
    <row r="120" spans="1:5" ht="12" customHeight="1">
      <c r="A120" s="13" t="s">
        <v>271</v>
      </c>
      <c r="B120" s="56" t="s">
        <v>276</v>
      </c>
      <c r="C120" s="86"/>
      <c r="D120" s="86"/>
      <c r="E120" s="86"/>
    </row>
    <row r="121" spans="1:5" ht="16.5" thickBot="1">
      <c r="A121" s="11" t="s">
        <v>272</v>
      </c>
      <c r="B121" s="56" t="s">
        <v>275</v>
      </c>
      <c r="C121" s="87"/>
      <c r="D121" s="96">
        <f>'5.1. sz. mell Önkorm'!D120+'5.2. sz. mell-Hivatal'!D65+'5.3. sz. mell-Óvoda'!D63</f>
        <v>10806762</v>
      </c>
      <c r="E121" s="96">
        <f>SUM(C121:D121)</f>
        <v>10806762</v>
      </c>
    </row>
    <row r="122" spans="1:5" ht="12" customHeight="1" thickBot="1">
      <c r="A122" s="18" t="s">
        <v>8</v>
      </c>
      <c r="B122" s="51" t="s">
        <v>280</v>
      </c>
      <c r="C122" s="93">
        <f>+C123+C124</f>
        <v>2852218</v>
      </c>
      <c r="D122" s="93">
        <f>+D123+D124</f>
        <v>17991514</v>
      </c>
      <c r="E122" s="93">
        <f>+E123+E124</f>
        <v>20843732</v>
      </c>
    </row>
    <row r="123" spans="1:5" ht="12" customHeight="1">
      <c r="A123" s="13" t="s">
        <v>53</v>
      </c>
      <c r="B123" s="7" t="s">
        <v>43</v>
      </c>
      <c r="C123" s="96">
        <f>'5.1. sz. mell Önkorm'!C122</f>
        <v>2852218</v>
      </c>
      <c r="D123" s="96">
        <f>'5.1. sz. mell Önkorm'!D122</f>
        <v>-2795509</v>
      </c>
      <c r="E123" s="96">
        <f>SUM(C123:D123)</f>
        <v>56709</v>
      </c>
    </row>
    <row r="124" spans="1:5" ht="12" customHeight="1" thickBot="1">
      <c r="A124" s="14" t="s">
        <v>54</v>
      </c>
      <c r="B124" s="10" t="s">
        <v>44</v>
      </c>
      <c r="C124" s="97"/>
      <c r="D124" s="96">
        <f>'5.1. sz. mell Önkorm'!D123</f>
        <v>20787023</v>
      </c>
      <c r="E124" s="96">
        <f>SUM(C124:D124)</f>
        <v>20787023</v>
      </c>
    </row>
    <row r="125" spans="1:5" ht="12" customHeight="1" thickBot="1">
      <c r="A125" s="18" t="s">
        <v>9</v>
      </c>
      <c r="B125" s="51" t="s">
        <v>281</v>
      </c>
      <c r="C125" s="93">
        <f>+C92+C108+C122</f>
        <v>274505192.89</v>
      </c>
      <c r="D125" s="93">
        <f>+D92+D108+D122</f>
        <v>382104113</v>
      </c>
      <c r="E125" s="93">
        <f>+E92+E108+E122</f>
        <v>656609305.89</v>
      </c>
    </row>
    <row r="126" spans="1:5" ht="12" customHeight="1" thickBot="1">
      <c r="A126" s="18" t="s">
        <v>10</v>
      </c>
      <c r="B126" s="51" t="s">
        <v>282</v>
      </c>
      <c r="C126" s="93">
        <f>+C127+C128+C129</f>
        <v>0</v>
      </c>
      <c r="D126" s="93">
        <f>+D127+D128+D129</f>
        <v>0</v>
      </c>
      <c r="E126" s="93">
        <f>+E127+E128+E129</f>
        <v>0</v>
      </c>
    </row>
    <row r="127" spans="1:5" ht="12" customHeight="1">
      <c r="A127" s="13" t="s">
        <v>57</v>
      </c>
      <c r="B127" s="7" t="s">
        <v>283</v>
      </c>
      <c r="C127" s="86"/>
      <c r="D127" s="86"/>
      <c r="E127" s="86"/>
    </row>
    <row r="128" spans="1:5" ht="12" customHeight="1">
      <c r="A128" s="13" t="s">
        <v>58</v>
      </c>
      <c r="B128" s="7" t="s">
        <v>284</v>
      </c>
      <c r="C128" s="86"/>
      <c r="D128" s="86"/>
      <c r="E128" s="86"/>
    </row>
    <row r="129" spans="1:5" ht="12" customHeight="1" thickBot="1">
      <c r="A129" s="11" t="s">
        <v>59</v>
      </c>
      <c r="B129" s="5" t="s">
        <v>285</v>
      </c>
      <c r="C129" s="86"/>
      <c r="D129" s="86"/>
      <c r="E129" s="86"/>
    </row>
    <row r="130" spans="1:5" ht="12" customHeight="1" thickBot="1">
      <c r="A130" s="18" t="s">
        <v>11</v>
      </c>
      <c r="B130" s="51" t="s">
        <v>329</v>
      </c>
      <c r="C130" s="93">
        <f>+C131+C132+C133+C134</f>
        <v>0</v>
      </c>
      <c r="D130" s="93">
        <f>+D131+D132+D133+D134</f>
        <v>0</v>
      </c>
      <c r="E130" s="93">
        <f>+E131+E132+E133+E134</f>
        <v>0</v>
      </c>
    </row>
    <row r="131" spans="1:5" ht="12" customHeight="1">
      <c r="A131" s="13" t="s">
        <v>60</v>
      </c>
      <c r="B131" s="7" t="s">
        <v>286</v>
      </c>
      <c r="C131" s="86"/>
      <c r="D131" s="86"/>
      <c r="E131" s="86"/>
    </row>
    <row r="132" spans="1:5" ht="12" customHeight="1">
      <c r="A132" s="13" t="s">
        <v>61</v>
      </c>
      <c r="B132" s="7" t="s">
        <v>287</v>
      </c>
      <c r="C132" s="86"/>
      <c r="D132" s="86"/>
      <c r="E132" s="86"/>
    </row>
    <row r="133" spans="1:5" ht="12" customHeight="1">
      <c r="A133" s="13" t="s">
        <v>189</v>
      </c>
      <c r="B133" s="7" t="s">
        <v>288</v>
      </c>
      <c r="C133" s="86"/>
      <c r="D133" s="86"/>
      <c r="E133" s="86"/>
    </row>
    <row r="134" spans="1:5" ht="12" customHeight="1" thickBot="1">
      <c r="A134" s="11" t="s">
        <v>190</v>
      </c>
      <c r="B134" s="5" t="s">
        <v>289</v>
      </c>
      <c r="C134" s="86"/>
      <c r="D134" s="86"/>
      <c r="E134" s="86"/>
    </row>
    <row r="135" spans="1:5" ht="12" customHeight="1" thickBot="1">
      <c r="A135" s="18" t="s">
        <v>12</v>
      </c>
      <c r="B135" s="51" t="s">
        <v>290</v>
      </c>
      <c r="C135" s="99">
        <f>+C136+C137+C138+C139+C140</f>
        <v>127706777</v>
      </c>
      <c r="D135" s="99">
        <f>+D136+D137+D138+D139+D140</f>
        <v>3416418</v>
      </c>
      <c r="E135" s="99">
        <f>+E136+E137+E138+E139+E140</f>
        <v>131123195</v>
      </c>
    </row>
    <row r="136" spans="1:5" ht="12" customHeight="1">
      <c r="A136" s="13" t="s">
        <v>62</v>
      </c>
      <c r="B136" s="7" t="s">
        <v>291</v>
      </c>
      <c r="C136" s="86"/>
      <c r="D136" s="86">
        <f>'5.1. sz. mell Önkorm'!D135</f>
        <v>0</v>
      </c>
      <c r="E136" s="96">
        <f>SUM(C136:D136)</f>
        <v>0</v>
      </c>
    </row>
    <row r="137" spans="1:5" ht="12" customHeight="1">
      <c r="A137" s="13" t="s">
        <v>63</v>
      </c>
      <c r="B137" s="7" t="s">
        <v>301</v>
      </c>
      <c r="C137" s="86"/>
      <c r="D137" s="86">
        <f>'5.1. sz. mell Önkorm'!D136</f>
        <v>3320002</v>
      </c>
      <c r="E137" s="96">
        <f>SUM(C137:D137)</f>
        <v>3320002</v>
      </c>
    </row>
    <row r="138" spans="1:5" ht="12" customHeight="1">
      <c r="A138" s="13" t="s">
        <v>202</v>
      </c>
      <c r="B138" s="7" t="s">
        <v>366</v>
      </c>
      <c r="C138" s="86">
        <f>'5.1. sz. mell Önkorm'!C137</f>
        <v>127064777</v>
      </c>
      <c r="D138" s="86">
        <f>'5.1. sz. mell Önkorm'!D137</f>
        <v>96416</v>
      </c>
      <c r="E138" s="96">
        <f>SUM(C138:D138)</f>
        <v>127161193</v>
      </c>
    </row>
    <row r="139" spans="1:5" ht="12" customHeight="1">
      <c r="A139" s="13" t="s">
        <v>203</v>
      </c>
      <c r="B139" s="7" t="s">
        <v>292</v>
      </c>
      <c r="C139" s="86"/>
      <c r="D139" s="86"/>
      <c r="E139" s="86"/>
    </row>
    <row r="140" spans="1:5" ht="12" customHeight="1" thickBot="1">
      <c r="A140" s="13" t="s">
        <v>365</v>
      </c>
      <c r="B140" s="7" t="s">
        <v>293</v>
      </c>
      <c r="C140" s="86">
        <f>'5.1. sz. mell Önkorm'!C139</f>
        <v>642000</v>
      </c>
      <c r="D140" s="86">
        <f>'5.1. sz. mell Önkorm'!D139</f>
        <v>0</v>
      </c>
      <c r="E140" s="96">
        <f>SUM(C140:D140)</f>
        <v>642000</v>
      </c>
    </row>
    <row r="141" spans="1:5" ht="12" customHeight="1" thickBot="1">
      <c r="A141" s="18" t="s">
        <v>13</v>
      </c>
      <c r="B141" s="51" t="s">
        <v>294</v>
      </c>
      <c r="C141" s="102">
        <f>+C142+C143+C144+C145</f>
        <v>0</v>
      </c>
      <c r="D141" s="102">
        <f>+D142+D143+D144+D145</f>
        <v>0</v>
      </c>
      <c r="E141" s="102"/>
    </row>
    <row r="142" spans="1:5" ht="12" customHeight="1">
      <c r="A142" s="13" t="s">
        <v>104</v>
      </c>
      <c r="B142" s="7" t="s">
        <v>295</v>
      </c>
      <c r="C142" s="86"/>
      <c r="D142" s="86"/>
      <c r="E142" s="86"/>
    </row>
    <row r="143" spans="1:5" ht="12" customHeight="1">
      <c r="A143" s="13" t="s">
        <v>105</v>
      </c>
      <c r="B143" s="7" t="s">
        <v>296</v>
      </c>
      <c r="C143" s="86"/>
      <c r="D143" s="86"/>
      <c r="E143" s="86"/>
    </row>
    <row r="144" spans="1:5" ht="12" customHeight="1">
      <c r="A144" s="13" t="s">
        <v>125</v>
      </c>
      <c r="B144" s="7" t="s">
        <v>297</v>
      </c>
      <c r="C144" s="86"/>
      <c r="D144" s="86"/>
      <c r="E144" s="86"/>
    </row>
    <row r="145" spans="1:5" ht="12" customHeight="1" thickBot="1">
      <c r="A145" s="13" t="s">
        <v>205</v>
      </c>
      <c r="B145" s="7" t="s">
        <v>298</v>
      </c>
      <c r="C145" s="86"/>
      <c r="D145" s="86"/>
      <c r="E145" s="86"/>
    </row>
    <row r="146" spans="1:9" ht="15" customHeight="1" thickBot="1">
      <c r="A146" s="18" t="s">
        <v>14</v>
      </c>
      <c r="B146" s="51" t="s">
        <v>299</v>
      </c>
      <c r="C146" s="197">
        <f>+C126+C130+C135+C141</f>
        <v>127706777</v>
      </c>
      <c r="D146" s="197">
        <f>+D126+D130+D135+D141</f>
        <v>3416418</v>
      </c>
      <c r="E146" s="197">
        <f>+E126+E130+E135+E141</f>
        <v>131123195</v>
      </c>
      <c r="F146" s="198"/>
      <c r="G146" s="199"/>
      <c r="H146" s="199"/>
      <c r="I146" s="199"/>
    </row>
    <row r="147" spans="1:5" s="184" customFormat="1" ht="12.75" customHeight="1" thickBot="1">
      <c r="A147" s="91" t="s">
        <v>15</v>
      </c>
      <c r="B147" s="162" t="s">
        <v>300</v>
      </c>
      <c r="C147" s="197">
        <f>+C125+C146</f>
        <v>402211969.89</v>
      </c>
      <c r="D147" s="197">
        <f>+D125+D146</f>
        <v>385520531</v>
      </c>
      <c r="E147" s="197">
        <f>+E125+E146</f>
        <v>787732500.89</v>
      </c>
    </row>
    <row r="148" ht="7.5" customHeight="1"/>
    <row r="149" spans="1:5" ht="15.75">
      <c r="A149" s="309" t="s">
        <v>302</v>
      </c>
      <c r="B149" s="309"/>
      <c r="C149" s="309"/>
      <c r="D149" s="182"/>
      <c r="E149" s="182"/>
    </row>
    <row r="150" spans="1:5" ht="15" customHeight="1" thickBot="1">
      <c r="A150" s="310" t="s">
        <v>89</v>
      </c>
      <c r="B150" s="310"/>
      <c r="C150" s="103" t="s">
        <v>379</v>
      </c>
      <c r="D150" s="103"/>
      <c r="E150" s="103"/>
    </row>
    <row r="151" spans="1:5" ht="13.5" customHeight="1" thickBot="1">
      <c r="A151" s="18">
        <v>1</v>
      </c>
      <c r="B151" s="23" t="s">
        <v>303</v>
      </c>
      <c r="C151" s="93">
        <f>+C62-C125</f>
        <v>642000.1100000143</v>
      </c>
      <c r="D151" s="93">
        <f>+D62-D125</f>
        <v>-86774417</v>
      </c>
      <c r="E151" s="93">
        <f>+E62-E125</f>
        <v>-86132416.88999999</v>
      </c>
    </row>
    <row r="152" spans="1:5" ht="27.75" customHeight="1" thickBot="1">
      <c r="A152" s="18" t="s">
        <v>7</v>
      </c>
      <c r="B152" s="23" t="s">
        <v>304</v>
      </c>
      <c r="C152" s="93">
        <f>+C86-C146</f>
        <v>-642000</v>
      </c>
      <c r="D152" s="93">
        <f>+D86-D146</f>
        <v>86774417</v>
      </c>
      <c r="E152" s="93">
        <f>+E86-E146</f>
        <v>86132417</v>
      </c>
    </row>
  </sheetData>
  <sheetProtection/>
  <mergeCells count="8">
    <mergeCell ref="B1:E1"/>
    <mergeCell ref="A88:E88"/>
    <mergeCell ref="A149:C149"/>
    <mergeCell ref="A150:B150"/>
    <mergeCell ref="A4:B4"/>
    <mergeCell ref="A89:B89"/>
    <mergeCell ref="A2:E2"/>
    <mergeCell ref="A3:E3"/>
  </mergeCells>
  <printOptions horizontalCentered="1"/>
  <pageMargins left="0.25" right="0.25" top="0.75" bottom="0.75" header="0.3" footer="0.3"/>
  <pageSetup fitToHeight="2" horizontalDpi="600" verticalDpi="600" orientation="portrait" paperSize="9" scale="80" r:id="rId1"/>
  <headerFooter alignWithMargins="0">
    <oddFooter>&amp;C&amp;P/&amp;N</oddFooter>
  </headerFooter>
  <rowBreaks count="1" manualBreakCount="1">
    <brk id="8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="115" zoomScaleNormal="115" zoomScalePageLayoutView="0" workbookViewId="0" topLeftCell="A1">
      <selection activeCell="A2" sqref="A2:H2"/>
    </sheetView>
  </sheetViews>
  <sheetFormatPr defaultColWidth="9.00390625" defaultRowHeight="12.75"/>
  <cols>
    <col min="1" max="1" width="9.50390625" style="163" customWidth="1"/>
    <col min="2" max="2" width="63.375" style="163" customWidth="1"/>
    <col min="3" max="5" width="13.625" style="164" customWidth="1"/>
    <col min="6" max="6" width="14.00390625" style="182" customWidth="1"/>
    <col min="7" max="7" width="8.00390625" style="182" customWidth="1"/>
    <col min="8" max="8" width="7.875" style="182" customWidth="1"/>
    <col min="9" max="16384" width="9.375" style="182" customWidth="1"/>
  </cols>
  <sheetData>
    <row r="1" spans="3:8" ht="15.75">
      <c r="C1" s="307" t="s">
        <v>454</v>
      </c>
      <c r="D1" s="307"/>
      <c r="E1" s="307"/>
      <c r="F1" s="307"/>
      <c r="G1" s="307"/>
      <c r="H1" s="307"/>
    </row>
    <row r="2" spans="1:8" ht="57.75" customHeight="1">
      <c r="A2" s="312" t="s">
        <v>428</v>
      </c>
      <c r="B2" s="312"/>
      <c r="C2" s="312"/>
      <c r="D2" s="312"/>
      <c r="E2" s="312"/>
      <c r="F2" s="312"/>
      <c r="G2" s="312"/>
      <c r="H2" s="312"/>
    </row>
    <row r="3" spans="1:8" ht="15.75" customHeight="1">
      <c r="A3" s="308" t="s">
        <v>4</v>
      </c>
      <c r="B3" s="308"/>
      <c r="C3" s="308"/>
      <c r="D3" s="308"/>
      <c r="E3" s="308"/>
      <c r="F3" s="308"/>
      <c r="G3" s="308"/>
      <c r="H3" s="308"/>
    </row>
    <row r="4" spans="1:8" ht="15.75" customHeight="1" thickBot="1">
      <c r="A4" s="310"/>
      <c r="B4" s="310"/>
      <c r="C4" s="314" t="s">
        <v>379</v>
      </c>
      <c r="D4" s="314"/>
      <c r="E4" s="314"/>
      <c r="F4" s="314"/>
      <c r="G4" s="314"/>
      <c r="H4" s="314"/>
    </row>
    <row r="5" spans="1:8" ht="37.5" customHeight="1" thickBot="1">
      <c r="A5" s="21" t="s">
        <v>52</v>
      </c>
      <c r="B5" s="22" t="s">
        <v>5</v>
      </c>
      <c r="C5" s="28" t="s">
        <v>429</v>
      </c>
      <c r="D5" s="271" t="s">
        <v>430</v>
      </c>
      <c r="E5" s="271" t="s">
        <v>431</v>
      </c>
      <c r="F5" s="270" t="s">
        <v>386</v>
      </c>
      <c r="G5" s="270" t="s">
        <v>416</v>
      </c>
      <c r="H5" s="270" t="s">
        <v>415</v>
      </c>
    </row>
    <row r="6" spans="1:8" s="183" customFormat="1" ht="12" customHeight="1" thickBot="1">
      <c r="A6" s="177">
        <v>1</v>
      </c>
      <c r="B6" s="178">
        <v>2</v>
      </c>
      <c r="C6" s="179">
        <v>3</v>
      </c>
      <c r="D6" s="179">
        <v>4</v>
      </c>
      <c r="E6" s="179">
        <v>5</v>
      </c>
      <c r="F6" s="179">
        <v>6</v>
      </c>
      <c r="G6" s="179">
        <v>7</v>
      </c>
      <c r="H6" s="179">
        <v>8</v>
      </c>
    </row>
    <row r="7" spans="1:8" s="184" customFormat="1" ht="12" customHeight="1" thickBot="1">
      <c r="A7" s="18" t="s">
        <v>6</v>
      </c>
      <c r="B7" s="19" t="s">
        <v>145</v>
      </c>
      <c r="C7" s="93">
        <f>'1.sz.mell.összevont mérl.'!C7</f>
        <v>96892233</v>
      </c>
      <c r="D7" s="93">
        <f>'1.sz.mell.összevont mérl.'!D7</f>
        <v>1129502</v>
      </c>
      <c r="E7" s="93">
        <f>SUM(C7:D7)</f>
        <v>98021735</v>
      </c>
      <c r="F7" s="93">
        <f>E7</f>
        <v>98021735</v>
      </c>
      <c r="G7" s="93"/>
      <c r="H7" s="93"/>
    </row>
    <row r="8" spans="1:8" s="184" customFormat="1" ht="12" customHeight="1" thickBot="1">
      <c r="A8" s="18" t="s">
        <v>7</v>
      </c>
      <c r="B8" s="88" t="s">
        <v>152</v>
      </c>
      <c r="C8" s="93">
        <f>C9</f>
        <v>16503000</v>
      </c>
      <c r="D8" s="93">
        <f>D9</f>
        <v>987653</v>
      </c>
      <c r="E8" s="93">
        <f>E9</f>
        <v>17490653</v>
      </c>
      <c r="F8" s="93">
        <f>F9</f>
        <v>17490653</v>
      </c>
      <c r="G8" s="93"/>
      <c r="H8" s="93"/>
    </row>
    <row r="9" spans="1:8" s="184" customFormat="1" ht="12" customHeight="1">
      <c r="A9" s="12" t="s">
        <v>74</v>
      </c>
      <c r="B9" s="186" t="s">
        <v>155</v>
      </c>
      <c r="C9" s="96">
        <f>SUM(C10:C11)</f>
        <v>16503000</v>
      </c>
      <c r="D9" s="96">
        <f>SUM(D10:D11)</f>
        <v>987653</v>
      </c>
      <c r="E9" s="96">
        <f>SUM(E10:E11)</f>
        <v>17490653</v>
      </c>
      <c r="F9" s="96">
        <f>E9</f>
        <v>17490653</v>
      </c>
      <c r="G9" s="96"/>
      <c r="H9" s="96"/>
    </row>
    <row r="10" spans="1:8" s="184" customFormat="1" ht="12" customHeight="1">
      <c r="A10" s="14"/>
      <c r="B10" s="185" t="s">
        <v>420</v>
      </c>
      <c r="C10" s="96"/>
      <c r="D10" s="96">
        <f>'1.sz.mell.összevont mérl.'!D15</f>
        <v>987653</v>
      </c>
      <c r="E10" s="96">
        <f>SUM(C10:D10)</f>
        <v>987653</v>
      </c>
      <c r="F10" s="96">
        <f>E10</f>
        <v>987653</v>
      </c>
      <c r="G10" s="96"/>
      <c r="H10" s="96"/>
    </row>
    <row r="11" spans="1:8" s="184" customFormat="1" ht="12" customHeight="1" thickBot="1">
      <c r="A11" s="14"/>
      <c r="B11" s="187" t="s">
        <v>387</v>
      </c>
      <c r="C11" s="96">
        <v>16503000</v>
      </c>
      <c r="D11" s="96"/>
      <c r="E11" s="96">
        <f aca="true" t="shared" si="0" ref="E11:E18">SUM(C11:D11)</f>
        <v>16503000</v>
      </c>
      <c r="F11" s="96">
        <f>E11</f>
        <v>16503000</v>
      </c>
      <c r="G11" s="96"/>
      <c r="H11" s="96"/>
    </row>
    <row r="12" spans="1:8" s="184" customFormat="1" ht="12" customHeight="1" thickBot="1">
      <c r="A12" s="18">
        <v>3</v>
      </c>
      <c r="B12" s="19" t="s">
        <v>157</v>
      </c>
      <c r="C12" s="93">
        <f aca="true" t="shared" si="1" ref="C12:H12">C13</f>
        <v>0</v>
      </c>
      <c r="D12" s="93">
        <f t="shared" si="1"/>
        <v>293212541</v>
      </c>
      <c r="E12" s="93">
        <f t="shared" si="1"/>
        <v>293212541</v>
      </c>
      <c r="F12" s="93">
        <f t="shared" si="1"/>
        <v>293212541</v>
      </c>
      <c r="G12" s="93">
        <f t="shared" si="1"/>
        <v>0</v>
      </c>
      <c r="H12" s="93">
        <f t="shared" si="1"/>
        <v>0</v>
      </c>
    </row>
    <row r="13" spans="1:8" s="184" customFormat="1" ht="12" customHeight="1" thickBot="1">
      <c r="A13" s="13" t="s">
        <v>421</v>
      </c>
      <c r="B13" s="185" t="s">
        <v>160</v>
      </c>
      <c r="C13" s="96"/>
      <c r="D13" s="96">
        <f>'1.sz.mell.összevont mérl.'!D26</f>
        <v>293212541</v>
      </c>
      <c r="E13" s="297">
        <f>SUM(C13:D13)</f>
        <v>293212541</v>
      </c>
      <c r="F13" s="96">
        <f>E13</f>
        <v>293212541</v>
      </c>
      <c r="G13" s="96"/>
      <c r="H13" s="96"/>
    </row>
    <row r="14" spans="1:8" s="184" customFormat="1" ht="12" customHeight="1" thickBot="1">
      <c r="A14" s="18" t="s">
        <v>96</v>
      </c>
      <c r="B14" s="19" t="s">
        <v>162</v>
      </c>
      <c r="C14" s="99">
        <f>SUM(C15,C18)</f>
        <v>150000000</v>
      </c>
      <c r="D14" s="99">
        <f>SUM(D15,D18)</f>
        <v>0</v>
      </c>
      <c r="E14" s="99">
        <f>SUM(E15,E18)</f>
        <v>150000000</v>
      </c>
      <c r="F14" s="99">
        <f>SUM(F15,F18)</f>
        <v>132700000</v>
      </c>
      <c r="G14" s="99"/>
      <c r="H14" s="99"/>
    </row>
    <row r="15" spans="1:8" s="184" customFormat="1" ht="12" customHeight="1">
      <c r="A15" s="13" t="s">
        <v>163</v>
      </c>
      <c r="B15" s="185" t="s">
        <v>169</v>
      </c>
      <c r="C15" s="96">
        <f>SUM(C16:C17)</f>
        <v>143000000</v>
      </c>
      <c r="D15" s="96">
        <f>SUM(D16:D17)</f>
        <v>0</v>
      </c>
      <c r="E15" s="96">
        <f>SUM(E16:E17)</f>
        <v>143000000</v>
      </c>
      <c r="F15" s="96">
        <f>SUM(F16:F17)</f>
        <v>126300000</v>
      </c>
      <c r="G15" s="96"/>
      <c r="H15" s="96"/>
    </row>
    <row r="16" spans="1:8" s="184" customFormat="1" ht="12" customHeight="1">
      <c r="A16" s="12" t="s">
        <v>164</v>
      </c>
      <c r="B16" s="186" t="s">
        <v>170</v>
      </c>
      <c r="C16" s="96">
        <v>24800000</v>
      </c>
      <c r="D16" s="96"/>
      <c r="E16" s="96">
        <f t="shared" si="0"/>
        <v>24800000</v>
      </c>
      <c r="F16" s="96">
        <v>25500000</v>
      </c>
      <c r="G16" s="96"/>
      <c r="H16" s="96"/>
    </row>
    <row r="17" spans="1:8" s="184" customFormat="1" ht="12" customHeight="1">
      <c r="A17" s="12" t="s">
        <v>165</v>
      </c>
      <c r="B17" s="186" t="s">
        <v>171</v>
      </c>
      <c r="C17" s="96">
        <v>118200000</v>
      </c>
      <c r="D17" s="96"/>
      <c r="E17" s="96">
        <f t="shared" si="0"/>
        <v>118200000</v>
      </c>
      <c r="F17" s="96">
        <v>100800000</v>
      </c>
      <c r="G17" s="96"/>
      <c r="H17" s="96"/>
    </row>
    <row r="18" spans="1:8" s="184" customFormat="1" ht="12" customHeight="1">
      <c r="A18" s="12" t="s">
        <v>166</v>
      </c>
      <c r="B18" s="186" t="s">
        <v>172</v>
      </c>
      <c r="C18" s="96">
        <v>7000000</v>
      </c>
      <c r="D18" s="96"/>
      <c r="E18" s="96">
        <f t="shared" si="0"/>
        <v>7000000</v>
      </c>
      <c r="F18" s="96">
        <v>6400000</v>
      </c>
      <c r="G18" s="96"/>
      <c r="H18" s="96"/>
    </row>
    <row r="19" spans="1:8" s="184" customFormat="1" ht="12" customHeight="1">
      <c r="A19" s="12" t="s">
        <v>167</v>
      </c>
      <c r="B19" s="186" t="s">
        <v>173</v>
      </c>
      <c r="C19" s="96">
        <f>'5.1. sz. mell Önkorm'!C34</f>
        <v>0</v>
      </c>
      <c r="D19" s="96"/>
      <c r="E19" s="96"/>
      <c r="F19" s="96">
        <f>'5.1. sz. mell Önkorm'!D34</f>
        <v>0</v>
      </c>
      <c r="G19" s="96"/>
      <c r="H19" s="96"/>
    </row>
    <row r="20" spans="1:8" s="184" customFormat="1" ht="12" customHeight="1" thickBot="1">
      <c r="A20" s="14" t="s">
        <v>168</v>
      </c>
      <c r="B20" s="187" t="s">
        <v>174</v>
      </c>
      <c r="C20" s="96">
        <f>'5.1. sz. mell Önkorm'!C35</f>
        <v>0</v>
      </c>
      <c r="D20" s="96"/>
      <c r="E20" s="96"/>
      <c r="F20" s="96">
        <f>'5.1. sz. mell Önkorm'!D35</f>
        <v>0</v>
      </c>
      <c r="G20" s="96"/>
      <c r="H20" s="96"/>
    </row>
    <row r="21" spans="1:8" s="184" customFormat="1" ht="12" customHeight="1" thickBot="1">
      <c r="A21" s="18" t="s">
        <v>10</v>
      </c>
      <c r="B21" s="19" t="s">
        <v>175</v>
      </c>
      <c r="C21" s="93">
        <f>SUM(C24,C27)</f>
        <v>11751960</v>
      </c>
      <c r="D21" s="93">
        <f>SUM(D24,D27)</f>
        <v>0</v>
      </c>
      <c r="E21" s="93">
        <f>SUM(E24,E27)</f>
        <v>11751960</v>
      </c>
      <c r="F21" s="93">
        <f>SUM(F24,F27)</f>
        <v>12662559</v>
      </c>
      <c r="G21" s="93"/>
      <c r="H21" s="93"/>
    </row>
    <row r="22" spans="1:8" s="184" customFormat="1" ht="12" customHeight="1">
      <c r="A22" s="13" t="s">
        <v>57</v>
      </c>
      <c r="B22" s="185" t="s">
        <v>388</v>
      </c>
      <c r="C22" s="96">
        <v>3721960</v>
      </c>
      <c r="D22" s="96"/>
      <c r="E22" s="96">
        <f>SUM(C22:D22)</f>
        <v>3721960</v>
      </c>
      <c r="F22" s="96">
        <v>4532400</v>
      </c>
      <c r="G22" s="96"/>
      <c r="H22" s="96"/>
    </row>
    <row r="23" spans="1:8" s="184" customFormat="1" ht="12" customHeight="1" thickBot="1">
      <c r="A23" s="12" t="s">
        <v>58</v>
      </c>
      <c r="B23" s="186" t="s">
        <v>389</v>
      </c>
      <c r="C23" s="96">
        <v>1296000</v>
      </c>
      <c r="D23" s="96"/>
      <c r="E23" s="96">
        <f>SUM(C23:D23)</f>
        <v>1296000</v>
      </c>
      <c r="F23" s="96">
        <v>1130000</v>
      </c>
      <c r="G23" s="96"/>
      <c r="H23" s="96"/>
    </row>
    <row r="24" spans="1:8" s="184" customFormat="1" ht="12" customHeight="1" thickBot="1">
      <c r="A24" s="18"/>
      <c r="B24" s="19" t="s">
        <v>413</v>
      </c>
      <c r="C24" s="93">
        <f>SUM(C22:C23)</f>
        <v>5017960</v>
      </c>
      <c r="D24" s="93">
        <f>SUM(D22:D23)</f>
        <v>0</v>
      </c>
      <c r="E24" s="93">
        <f>SUM(E22:E23)</f>
        <v>5017960</v>
      </c>
      <c r="F24" s="93">
        <f>SUM(F22:F23)</f>
        <v>5662400</v>
      </c>
      <c r="G24" s="93"/>
      <c r="H24" s="93"/>
    </row>
    <row r="25" spans="1:8" s="184" customFormat="1" ht="12" customHeight="1">
      <c r="A25" s="12"/>
      <c r="B25" s="186" t="s">
        <v>411</v>
      </c>
      <c r="C25" s="96">
        <v>5334000</v>
      </c>
      <c r="D25" s="96"/>
      <c r="E25" s="96">
        <f>SUM(C25:D25)</f>
        <v>5334000</v>
      </c>
      <c r="F25" s="96">
        <v>5600159</v>
      </c>
      <c r="G25" s="96"/>
      <c r="H25" s="96"/>
    </row>
    <row r="26" spans="1:8" s="184" customFormat="1" ht="12" customHeight="1" thickBot="1">
      <c r="A26" s="12"/>
      <c r="B26" s="186" t="s">
        <v>412</v>
      </c>
      <c r="C26" s="96">
        <v>1400000</v>
      </c>
      <c r="D26" s="96"/>
      <c r="E26" s="96">
        <f>SUM(C26:D26)</f>
        <v>1400000</v>
      </c>
      <c r="F26" s="96">
        <v>1400000</v>
      </c>
      <c r="G26" s="96"/>
      <c r="H26" s="96"/>
    </row>
    <row r="27" spans="1:8" s="184" customFormat="1" ht="12" customHeight="1" thickBot="1">
      <c r="A27" s="18"/>
      <c r="B27" s="19" t="s">
        <v>414</v>
      </c>
      <c r="C27" s="93">
        <f>SUM(C25:C26)</f>
        <v>6734000</v>
      </c>
      <c r="D27" s="93">
        <f>SUM(D25:D26)</f>
        <v>0</v>
      </c>
      <c r="E27" s="93">
        <f>SUM(E25:E26)</f>
        <v>6734000</v>
      </c>
      <c r="F27" s="93">
        <f>SUM(F25:F26)</f>
        <v>7000159</v>
      </c>
      <c r="G27" s="93"/>
      <c r="H27" s="93"/>
    </row>
    <row r="28" spans="1:8" s="184" customFormat="1" ht="12" customHeight="1" thickBot="1">
      <c r="A28" s="18" t="s">
        <v>14</v>
      </c>
      <c r="B28" s="19" t="s">
        <v>209</v>
      </c>
      <c r="C28" s="99">
        <f aca="true" t="shared" si="2" ref="C28:H28">SUM(C7:C8,C12,C14,C21)</f>
        <v>275147193</v>
      </c>
      <c r="D28" s="99">
        <f t="shared" si="2"/>
        <v>295329696</v>
      </c>
      <c r="E28" s="99">
        <f t="shared" si="2"/>
        <v>570476889</v>
      </c>
      <c r="F28" s="99">
        <f t="shared" si="2"/>
        <v>554087488</v>
      </c>
      <c r="G28" s="99">
        <f t="shared" si="2"/>
        <v>0</v>
      </c>
      <c r="H28" s="99">
        <f t="shared" si="2"/>
        <v>0</v>
      </c>
    </row>
    <row r="29" spans="1:8" s="184" customFormat="1" ht="15.75" customHeight="1" thickBot="1">
      <c r="A29" s="188" t="s">
        <v>241</v>
      </c>
      <c r="B29" s="193" t="s">
        <v>242</v>
      </c>
      <c r="C29" s="99">
        <v>0</v>
      </c>
      <c r="D29" s="99">
        <f>'1.sz.mell.összevont mérl.'!D72</f>
        <v>90094419</v>
      </c>
      <c r="E29" s="99">
        <f>SUM(C29:D29)</f>
        <v>90094419</v>
      </c>
      <c r="F29" s="99">
        <f>E29</f>
        <v>90094419</v>
      </c>
      <c r="G29" s="99"/>
      <c r="H29" s="99"/>
    </row>
    <row r="30" spans="1:8" s="184" customFormat="1" ht="16.5" customHeight="1" thickBot="1">
      <c r="A30" s="194" t="s">
        <v>255</v>
      </c>
      <c r="B30" s="195" t="s">
        <v>243</v>
      </c>
      <c r="C30" s="99">
        <f>+C28+C29</f>
        <v>275147193</v>
      </c>
      <c r="D30" s="99">
        <f>+D28+D29</f>
        <v>385424115</v>
      </c>
      <c r="E30" s="99">
        <f>+E28+E29</f>
        <v>660571308</v>
      </c>
      <c r="F30" s="99">
        <f>+F28+F29</f>
        <v>644181907</v>
      </c>
      <c r="G30" s="99"/>
      <c r="H30" s="99"/>
    </row>
    <row r="31" spans="1:8" s="184" customFormat="1" ht="16.5" customHeight="1">
      <c r="A31" s="300"/>
      <c r="B31" s="300"/>
      <c r="C31" s="301"/>
      <c r="D31" s="301"/>
      <c r="E31" s="301"/>
      <c r="F31" s="301"/>
      <c r="G31" s="301"/>
      <c r="H31" s="301"/>
    </row>
    <row r="32" spans="1:8" s="184" customFormat="1" ht="16.5" customHeight="1">
      <c r="A32" s="300"/>
      <c r="B32" s="300"/>
      <c r="C32" s="301"/>
      <c r="D32" s="301"/>
      <c r="E32" s="301"/>
      <c r="F32" s="301"/>
      <c r="G32" s="301"/>
      <c r="H32" s="301"/>
    </row>
    <row r="33" spans="1:8" s="184" customFormat="1" ht="16.5" customHeight="1">
      <c r="A33" s="300"/>
      <c r="B33" s="300"/>
      <c r="C33" s="301"/>
      <c r="D33" s="301"/>
      <c r="E33" s="301"/>
      <c r="F33" s="301"/>
      <c r="G33" s="301"/>
      <c r="H33" s="301"/>
    </row>
    <row r="34" spans="1:8" s="184" customFormat="1" ht="16.5" customHeight="1">
      <c r="A34" s="300"/>
      <c r="B34" s="300"/>
      <c r="C34" s="301"/>
      <c r="D34" s="301"/>
      <c r="E34" s="301"/>
      <c r="F34" s="301"/>
      <c r="G34" s="301"/>
      <c r="H34" s="301"/>
    </row>
    <row r="35" spans="1:5" s="184" customFormat="1" ht="9" customHeight="1">
      <c r="A35" s="3"/>
      <c r="B35" s="4"/>
      <c r="C35" s="100"/>
      <c r="D35" s="100"/>
      <c r="E35" s="100"/>
    </row>
    <row r="36" spans="1:8" ht="12.75" customHeight="1">
      <c r="A36" s="308" t="s">
        <v>34</v>
      </c>
      <c r="B36" s="308"/>
      <c r="C36" s="308"/>
      <c r="D36" s="308"/>
      <c r="E36" s="308"/>
      <c r="F36" s="308"/>
      <c r="G36" s="308"/>
      <c r="H36" s="308"/>
    </row>
    <row r="37" spans="1:8" s="196" customFormat="1" ht="10.5" customHeight="1" thickBot="1">
      <c r="A37" s="311"/>
      <c r="B37" s="311"/>
      <c r="C37" s="313" t="s">
        <v>380</v>
      </c>
      <c r="D37" s="313"/>
      <c r="E37" s="313"/>
      <c r="F37" s="313"/>
      <c r="G37" s="313"/>
      <c r="H37" s="313"/>
    </row>
    <row r="38" spans="1:8" ht="32.25" customHeight="1" thickBot="1">
      <c r="A38" s="21" t="s">
        <v>52</v>
      </c>
      <c r="B38" s="22" t="s">
        <v>35</v>
      </c>
      <c r="C38" s="28" t="s">
        <v>429</v>
      </c>
      <c r="D38" s="271" t="s">
        <v>430</v>
      </c>
      <c r="E38" s="271" t="s">
        <v>431</v>
      </c>
      <c r="F38" s="270" t="s">
        <v>386</v>
      </c>
      <c r="G38" s="270" t="s">
        <v>416</v>
      </c>
      <c r="H38" s="270" t="s">
        <v>415</v>
      </c>
    </row>
    <row r="39" spans="1:8" s="183" customFormat="1" ht="12" customHeight="1" thickBot="1">
      <c r="A39" s="25">
        <v>1</v>
      </c>
      <c r="B39" s="26">
        <v>2</v>
      </c>
      <c r="C39" s="27">
        <v>3</v>
      </c>
      <c r="D39" s="27">
        <v>4</v>
      </c>
      <c r="E39" s="27">
        <v>5</v>
      </c>
      <c r="F39" s="27">
        <v>6</v>
      </c>
      <c r="G39" s="27">
        <v>7</v>
      </c>
      <c r="H39" s="27">
        <v>8</v>
      </c>
    </row>
    <row r="40" spans="1:8" ht="12" customHeight="1" thickBot="1">
      <c r="A40" s="20" t="s">
        <v>6</v>
      </c>
      <c r="B40" s="24" t="s">
        <v>258</v>
      </c>
      <c r="C40" s="92">
        <f aca="true" t="shared" si="3" ref="C40:H40">SUM(C55:C57)</f>
        <v>269371135</v>
      </c>
      <c r="D40" s="92">
        <f t="shared" si="3"/>
        <v>22841295</v>
      </c>
      <c r="E40" s="92">
        <f t="shared" si="3"/>
        <v>292212430</v>
      </c>
      <c r="F40" s="92">
        <f t="shared" si="3"/>
        <v>292212430</v>
      </c>
      <c r="G40" s="92">
        <f t="shared" si="3"/>
        <v>0</v>
      </c>
      <c r="H40" s="92">
        <f t="shared" si="3"/>
        <v>0</v>
      </c>
    </row>
    <row r="41" spans="1:8" ht="12" customHeight="1">
      <c r="A41" s="15"/>
      <c r="B41" s="8" t="s">
        <v>390</v>
      </c>
      <c r="C41" s="94">
        <v>35086103</v>
      </c>
      <c r="D41" s="94">
        <v>4203605</v>
      </c>
      <c r="E41" s="94">
        <f>SUM(C41:D41)</f>
        <v>39289708</v>
      </c>
      <c r="F41" s="94">
        <f>E41</f>
        <v>39289708</v>
      </c>
      <c r="G41" s="94"/>
      <c r="H41" s="94"/>
    </row>
    <row r="42" spans="1:8" ht="12" customHeight="1">
      <c r="A42" s="12"/>
      <c r="B42" s="6" t="s">
        <v>408</v>
      </c>
      <c r="C42" s="95">
        <v>5409000</v>
      </c>
      <c r="D42" s="95"/>
      <c r="E42" s="95">
        <f aca="true" t="shared" si="4" ref="E42:E54">SUM(C42:D42)</f>
        <v>5409000</v>
      </c>
      <c r="F42" s="95">
        <f aca="true" t="shared" si="5" ref="F42:F54">E42</f>
        <v>5409000</v>
      </c>
      <c r="G42" s="95"/>
      <c r="H42" s="95"/>
    </row>
    <row r="43" spans="1:8" ht="12" customHeight="1">
      <c r="A43" s="12"/>
      <c r="B43" s="6" t="s">
        <v>409</v>
      </c>
      <c r="C43" s="97">
        <v>56000000</v>
      </c>
      <c r="D43" s="97"/>
      <c r="E43" s="97">
        <f t="shared" si="4"/>
        <v>56000000</v>
      </c>
      <c r="F43" s="97">
        <f t="shared" si="5"/>
        <v>56000000</v>
      </c>
      <c r="G43" s="97"/>
      <c r="H43" s="97"/>
    </row>
    <row r="44" spans="1:8" ht="12" customHeight="1">
      <c r="A44" s="12"/>
      <c r="B44" s="6" t="s">
        <v>391</v>
      </c>
      <c r="C44" s="97">
        <v>4544300</v>
      </c>
      <c r="D44" s="97"/>
      <c r="E44" s="97">
        <f t="shared" si="4"/>
        <v>4544300</v>
      </c>
      <c r="F44" s="97">
        <f t="shared" si="5"/>
        <v>4544300</v>
      </c>
      <c r="G44" s="97"/>
      <c r="H44" s="97"/>
    </row>
    <row r="45" spans="1:8" ht="12" customHeight="1">
      <c r="A45" s="12"/>
      <c r="B45" s="9" t="s">
        <v>392</v>
      </c>
      <c r="C45" s="97">
        <v>10449270</v>
      </c>
      <c r="D45" s="97">
        <f>'5.1. sz. mell Önkorm'!D11</f>
        <v>73463</v>
      </c>
      <c r="E45" s="97">
        <f t="shared" si="4"/>
        <v>10522733</v>
      </c>
      <c r="F45" s="97">
        <f t="shared" si="5"/>
        <v>10522733</v>
      </c>
      <c r="G45" s="97"/>
      <c r="H45" s="97"/>
    </row>
    <row r="46" spans="1:8" ht="12" customHeight="1">
      <c r="A46" s="12"/>
      <c r="B46" s="6" t="s">
        <v>393</v>
      </c>
      <c r="C46" s="97">
        <v>5207000</v>
      </c>
      <c r="D46" s="97"/>
      <c r="E46" s="97">
        <f t="shared" si="4"/>
        <v>5207000</v>
      </c>
      <c r="F46" s="97">
        <f t="shared" si="5"/>
        <v>5207000</v>
      </c>
      <c r="G46" s="97"/>
      <c r="H46" s="97"/>
    </row>
    <row r="47" spans="1:8" ht="12" customHeight="1">
      <c r="A47" s="12"/>
      <c r="B47" s="9" t="s">
        <v>446</v>
      </c>
      <c r="C47" s="97">
        <v>126882</v>
      </c>
      <c r="D47" s="97"/>
      <c r="E47" s="97">
        <f>SUM(C47:D47)</f>
        <v>126882</v>
      </c>
      <c r="F47" s="97">
        <f>E47</f>
        <v>126882</v>
      </c>
      <c r="G47" s="97"/>
      <c r="H47" s="97"/>
    </row>
    <row r="48" spans="1:8" ht="12" customHeight="1">
      <c r="A48" s="12"/>
      <c r="B48" s="6" t="s">
        <v>394</v>
      </c>
      <c r="C48" s="97">
        <v>7112000</v>
      </c>
      <c r="D48" s="97"/>
      <c r="E48" s="97">
        <f t="shared" si="4"/>
        <v>7112000</v>
      </c>
      <c r="F48" s="97">
        <f t="shared" si="5"/>
        <v>7112000</v>
      </c>
      <c r="G48" s="97"/>
      <c r="H48" s="97"/>
    </row>
    <row r="49" spans="1:8" ht="12" customHeight="1">
      <c r="A49" s="12"/>
      <c r="B49" s="6" t="s">
        <v>395</v>
      </c>
      <c r="C49" s="97">
        <v>402590</v>
      </c>
      <c r="D49" s="97"/>
      <c r="E49" s="97">
        <f t="shared" si="4"/>
        <v>402590</v>
      </c>
      <c r="F49" s="97">
        <f t="shared" si="5"/>
        <v>402590</v>
      </c>
      <c r="G49" s="97"/>
      <c r="H49" s="97"/>
    </row>
    <row r="50" spans="1:8" ht="12" customHeight="1">
      <c r="A50" s="12"/>
      <c r="B50" s="6" t="s">
        <v>396</v>
      </c>
      <c r="C50" s="97">
        <v>1658520</v>
      </c>
      <c r="D50" s="97"/>
      <c r="E50" s="97">
        <f t="shared" si="4"/>
        <v>1658520</v>
      </c>
      <c r="F50" s="97">
        <f t="shared" si="5"/>
        <v>1658520</v>
      </c>
      <c r="G50" s="97"/>
      <c r="H50" s="97"/>
    </row>
    <row r="51" spans="1:8" ht="12" customHeight="1">
      <c r="A51" s="12"/>
      <c r="B51" s="6" t="s">
        <v>397</v>
      </c>
      <c r="C51" s="97">
        <v>4736700</v>
      </c>
      <c r="D51" s="97"/>
      <c r="E51" s="97">
        <f t="shared" si="4"/>
        <v>4736700</v>
      </c>
      <c r="F51" s="97">
        <f t="shared" si="5"/>
        <v>4736700</v>
      </c>
      <c r="G51" s="97"/>
      <c r="H51" s="97"/>
    </row>
    <row r="52" spans="1:8" ht="12" customHeight="1">
      <c r="A52" s="12"/>
      <c r="B52" s="6" t="s">
        <v>398</v>
      </c>
      <c r="C52" s="97">
        <v>3000000</v>
      </c>
      <c r="D52" s="97">
        <v>2133600</v>
      </c>
      <c r="E52" s="97">
        <f t="shared" si="4"/>
        <v>5133600</v>
      </c>
      <c r="F52" s="97">
        <f t="shared" si="5"/>
        <v>5133600</v>
      </c>
      <c r="G52" s="97"/>
      <c r="H52" s="97"/>
    </row>
    <row r="53" spans="1:8" ht="12" customHeight="1">
      <c r="A53" s="12"/>
      <c r="B53" s="6" t="s">
        <v>399</v>
      </c>
      <c r="C53" s="97">
        <v>1839993</v>
      </c>
      <c r="D53" s="97"/>
      <c r="E53" s="97">
        <f t="shared" si="4"/>
        <v>1839993</v>
      </c>
      <c r="F53" s="97">
        <f t="shared" si="5"/>
        <v>1839993</v>
      </c>
      <c r="G53" s="97"/>
      <c r="H53" s="97"/>
    </row>
    <row r="54" spans="1:8" ht="12" customHeight="1" thickBot="1">
      <c r="A54" s="14"/>
      <c r="B54" s="10" t="s">
        <v>438</v>
      </c>
      <c r="C54" s="97"/>
      <c r="D54" s="97">
        <v>13930705</v>
      </c>
      <c r="E54" s="97">
        <f t="shared" si="4"/>
        <v>13930705</v>
      </c>
      <c r="F54" s="97">
        <f t="shared" si="5"/>
        <v>13930705</v>
      </c>
      <c r="G54" s="97"/>
      <c r="H54" s="97"/>
    </row>
    <row r="55" spans="1:8" ht="12" customHeight="1" thickBot="1">
      <c r="A55" s="259"/>
      <c r="B55" s="260" t="s">
        <v>410</v>
      </c>
      <c r="C55" s="261">
        <f aca="true" t="shared" si="6" ref="C55:H55">SUM(C41:C54)</f>
        <v>135572358</v>
      </c>
      <c r="D55" s="261">
        <f t="shared" si="6"/>
        <v>20341373</v>
      </c>
      <c r="E55" s="261">
        <f t="shared" si="6"/>
        <v>155913731</v>
      </c>
      <c r="F55" s="261">
        <f t="shared" si="6"/>
        <v>155913731</v>
      </c>
      <c r="G55" s="261">
        <f t="shared" si="6"/>
        <v>0</v>
      </c>
      <c r="H55" s="261">
        <f t="shared" si="6"/>
        <v>0</v>
      </c>
    </row>
    <row r="56" spans="1:8" ht="12" customHeight="1">
      <c r="A56" s="13"/>
      <c r="B56" s="7" t="s">
        <v>400</v>
      </c>
      <c r="C56" s="258">
        <v>73569797</v>
      </c>
      <c r="D56" s="258">
        <f>'5.3. sz. mell-Óvoda'!D55</f>
        <v>680678</v>
      </c>
      <c r="E56" s="258">
        <f>SUM(C56:D56)</f>
        <v>74250475</v>
      </c>
      <c r="F56" s="258">
        <f>E56</f>
        <v>74250475</v>
      </c>
      <c r="G56" s="258"/>
      <c r="H56" s="258"/>
    </row>
    <row r="57" spans="1:8" ht="12" customHeight="1" thickBot="1">
      <c r="A57" s="14"/>
      <c r="B57" s="10" t="s">
        <v>401</v>
      </c>
      <c r="C57" s="97">
        <v>60228980</v>
      </c>
      <c r="D57" s="97">
        <f>'5.2. sz. mell-Hivatal'!D57</f>
        <v>1819244</v>
      </c>
      <c r="E57" s="97">
        <f>SUM(C57:D57)</f>
        <v>62048224</v>
      </c>
      <c r="F57" s="97">
        <f>E57</f>
        <v>62048224</v>
      </c>
      <c r="G57" s="97"/>
      <c r="H57" s="97"/>
    </row>
    <row r="58" spans="1:8" s="199" customFormat="1" ht="12" customHeight="1" thickBot="1">
      <c r="A58" s="298"/>
      <c r="B58" s="51" t="s">
        <v>402</v>
      </c>
      <c r="C58" s="299">
        <f aca="true" t="shared" si="7" ref="C58:H58">SUM(C56:C57)</f>
        <v>133798777</v>
      </c>
      <c r="D58" s="299">
        <f t="shared" si="7"/>
        <v>2499922</v>
      </c>
      <c r="E58" s="299">
        <f t="shared" si="7"/>
        <v>136298699</v>
      </c>
      <c r="F58" s="299">
        <f t="shared" si="7"/>
        <v>136298699</v>
      </c>
      <c r="G58" s="299">
        <f t="shared" si="7"/>
        <v>0</v>
      </c>
      <c r="H58" s="299">
        <f t="shared" si="7"/>
        <v>0</v>
      </c>
    </row>
    <row r="59" spans="1:8" ht="12" customHeight="1" thickBot="1">
      <c r="A59" s="18" t="s">
        <v>7</v>
      </c>
      <c r="B59" s="23" t="s">
        <v>269</v>
      </c>
      <c r="C59" s="93">
        <f>SUM(C60,C69,C72)</f>
        <v>2281840</v>
      </c>
      <c r="D59" s="93">
        <f>SUM(D60,D69,D72)</f>
        <v>316271304</v>
      </c>
      <c r="E59" s="93">
        <f>SUM(E60,E69,E72)</f>
        <v>318553144</v>
      </c>
      <c r="F59" s="93">
        <f>SUM(F60,F69,F72)</f>
        <v>318553144</v>
      </c>
      <c r="G59" s="93">
        <f>SUM(G60,G72)</f>
        <v>0</v>
      </c>
      <c r="H59" s="93">
        <f>SUM(H60,H72)</f>
        <v>0</v>
      </c>
    </row>
    <row r="60" spans="1:8" ht="12" customHeight="1">
      <c r="A60" s="13" t="s">
        <v>70</v>
      </c>
      <c r="B60" s="6" t="s">
        <v>124</v>
      </c>
      <c r="C60" s="96">
        <f aca="true" t="shared" si="8" ref="C60:H60">SUM(C61,C65,C67)</f>
        <v>1923700</v>
      </c>
      <c r="D60" s="96">
        <f t="shared" si="8"/>
        <v>305464542</v>
      </c>
      <c r="E60" s="96">
        <f t="shared" si="8"/>
        <v>307388242</v>
      </c>
      <c r="F60" s="96">
        <f t="shared" si="8"/>
        <v>307388242</v>
      </c>
      <c r="G60" s="96">
        <f t="shared" si="8"/>
        <v>0</v>
      </c>
      <c r="H60" s="96">
        <f t="shared" si="8"/>
        <v>0</v>
      </c>
    </row>
    <row r="61" spans="1:8" ht="12" customHeight="1">
      <c r="A61" s="13"/>
      <c r="B61" s="10" t="s">
        <v>407</v>
      </c>
      <c r="C61" s="96">
        <f aca="true" t="shared" si="9" ref="C61:H61">SUM(C62:C64)</f>
        <v>774700</v>
      </c>
      <c r="D61" s="96">
        <f t="shared" si="9"/>
        <v>305464542</v>
      </c>
      <c r="E61" s="96">
        <f t="shared" si="9"/>
        <v>306239242</v>
      </c>
      <c r="F61" s="96">
        <f t="shared" si="9"/>
        <v>306239242</v>
      </c>
      <c r="G61" s="96">
        <f t="shared" si="9"/>
        <v>0</v>
      </c>
      <c r="H61" s="96">
        <f t="shared" si="9"/>
        <v>0</v>
      </c>
    </row>
    <row r="62" spans="1:8" ht="12" customHeight="1">
      <c r="A62" s="13"/>
      <c r="B62" s="263" t="s">
        <v>422</v>
      </c>
      <c r="C62" s="265"/>
      <c r="D62" s="265">
        <v>305464542</v>
      </c>
      <c r="E62" s="265">
        <f>SUM(C62:D62)</f>
        <v>305464542</v>
      </c>
      <c r="F62" s="265">
        <f>E62</f>
        <v>305464542</v>
      </c>
      <c r="G62" s="265"/>
      <c r="H62" s="265"/>
    </row>
    <row r="63" spans="1:8" ht="12" customHeight="1">
      <c r="A63" s="13"/>
      <c r="B63" s="263" t="s">
        <v>441</v>
      </c>
      <c r="C63" s="265">
        <v>635000</v>
      </c>
      <c r="D63" s="265"/>
      <c r="E63" s="265">
        <f>SUM(C63:D63)</f>
        <v>635000</v>
      </c>
      <c r="F63" s="265">
        <f>E63</f>
        <v>635000</v>
      </c>
      <c r="G63" s="265"/>
      <c r="H63" s="265"/>
    </row>
    <row r="64" spans="1:8" ht="12" customHeight="1">
      <c r="A64" s="13"/>
      <c r="B64" s="263" t="s">
        <v>442</v>
      </c>
      <c r="C64" s="265">
        <v>139700</v>
      </c>
      <c r="D64" s="265"/>
      <c r="E64" s="265">
        <f>SUM(C64:D64)</f>
        <v>139700</v>
      </c>
      <c r="F64" s="265">
        <f>E64</f>
        <v>139700</v>
      </c>
      <c r="G64" s="265"/>
      <c r="H64" s="265"/>
    </row>
    <row r="65" spans="1:8" ht="12" customHeight="1">
      <c r="A65" s="13"/>
      <c r="B65" s="10" t="s">
        <v>403</v>
      </c>
      <c r="C65" s="96">
        <f aca="true" t="shared" si="10" ref="C65:H65">C66</f>
        <v>514000</v>
      </c>
      <c r="D65" s="96">
        <f t="shared" si="10"/>
        <v>0</v>
      </c>
      <c r="E65" s="96">
        <f t="shared" si="10"/>
        <v>514000</v>
      </c>
      <c r="F65" s="96">
        <f t="shared" si="10"/>
        <v>514000</v>
      </c>
      <c r="G65" s="96">
        <f t="shared" si="10"/>
        <v>0</v>
      </c>
      <c r="H65" s="96">
        <f t="shared" si="10"/>
        <v>0</v>
      </c>
    </row>
    <row r="66" spans="1:8" s="264" customFormat="1" ht="12" customHeight="1">
      <c r="A66" s="262"/>
      <c r="B66" s="263" t="s">
        <v>406</v>
      </c>
      <c r="C66" s="265">
        <v>514000</v>
      </c>
      <c r="D66" s="265"/>
      <c r="E66" s="265">
        <f>SUM(C66:D66)</f>
        <v>514000</v>
      </c>
      <c r="F66" s="265">
        <f>E66</f>
        <v>514000</v>
      </c>
      <c r="G66" s="265"/>
      <c r="H66" s="265"/>
    </row>
    <row r="67" spans="1:8" ht="12" customHeight="1">
      <c r="A67" s="13"/>
      <c r="B67" s="10" t="s">
        <v>404</v>
      </c>
      <c r="C67" s="96">
        <f aca="true" t="shared" si="11" ref="C67:H67">C68</f>
        <v>635000</v>
      </c>
      <c r="D67" s="96">
        <f t="shared" si="11"/>
        <v>0</v>
      </c>
      <c r="E67" s="96">
        <f t="shared" si="11"/>
        <v>635000</v>
      </c>
      <c r="F67" s="96">
        <f t="shared" si="11"/>
        <v>635000</v>
      </c>
      <c r="G67" s="96">
        <f t="shared" si="11"/>
        <v>0</v>
      </c>
      <c r="H67" s="96">
        <f t="shared" si="11"/>
        <v>0</v>
      </c>
    </row>
    <row r="68" spans="1:8" s="264" customFormat="1" ht="12" customHeight="1">
      <c r="A68" s="262"/>
      <c r="B68" s="263" t="s">
        <v>405</v>
      </c>
      <c r="C68" s="265">
        <v>635000</v>
      </c>
      <c r="D68" s="265"/>
      <c r="E68" s="265">
        <f>SUM(C68:D68)</f>
        <v>635000</v>
      </c>
      <c r="F68" s="265">
        <f>E68</f>
        <v>635000</v>
      </c>
      <c r="G68" s="265"/>
      <c r="H68" s="265"/>
    </row>
    <row r="69" spans="1:8" s="163" customFormat="1" ht="12" customHeight="1">
      <c r="A69" s="266" t="s">
        <v>71</v>
      </c>
      <c r="B69" s="267" t="s">
        <v>443</v>
      </c>
      <c r="C69" s="227">
        <f>C70</f>
        <v>358140</v>
      </c>
      <c r="D69" s="227"/>
      <c r="E69" s="96">
        <f>E70</f>
        <v>358140</v>
      </c>
      <c r="F69" s="96">
        <f>F70</f>
        <v>358140</v>
      </c>
      <c r="G69" s="227"/>
      <c r="H69" s="227"/>
    </row>
    <row r="70" spans="1:8" s="163" customFormat="1" ht="12" customHeight="1">
      <c r="A70" s="266"/>
      <c r="B70" s="267" t="s">
        <v>444</v>
      </c>
      <c r="C70" s="227">
        <f>C71</f>
        <v>358140</v>
      </c>
      <c r="D70" s="227"/>
      <c r="E70" s="96">
        <f>E71</f>
        <v>358140</v>
      </c>
      <c r="F70" s="96">
        <f>F71</f>
        <v>358140</v>
      </c>
      <c r="G70" s="227"/>
      <c r="H70" s="227"/>
    </row>
    <row r="71" spans="1:8" s="264" customFormat="1" ht="12" customHeight="1">
      <c r="A71" s="262"/>
      <c r="B71" s="263" t="s">
        <v>445</v>
      </c>
      <c r="C71" s="265">
        <v>358140</v>
      </c>
      <c r="D71" s="265"/>
      <c r="E71" s="265">
        <f>SUM(C71:D71)</f>
        <v>358140</v>
      </c>
      <c r="F71" s="265">
        <f>SUM(D71:E71)</f>
        <v>358140</v>
      </c>
      <c r="G71" s="265"/>
      <c r="H71" s="265"/>
    </row>
    <row r="72" spans="1:8" ht="12" customHeight="1">
      <c r="A72" s="13" t="s">
        <v>72</v>
      </c>
      <c r="B72" s="10" t="s">
        <v>126</v>
      </c>
      <c r="C72" s="96">
        <f aca="true" t="shared" si="12" ref="C72:H72">C73</f>
        <v>0</v>
      </c>
      <c r="D72" s="96">
        <f t="shared" si="12"/>
        <v>10806762</v>
      </c>
      <c r="E72" s="96">
        <f t="shared" si="12"/>
        <v>10806762</v>
      </c>
      <c r="F72" s="96">
        <f t="shared" si="12"/>
        <v>10806762</v>
      </c>
      <c r="G72" s="96">
        <f t="shared" si="12"/>
        <v>0</v>
      </c>
      <c r="H72" s="96">
        <f t="shared" si="12"/>
        <v>0</v>
      </c>
    </row>
    <row r="73" spans="1:8" s="163" customFormat="1" ht="12" customHeight="1">
      <c r="A73" s="266"/>
      <c r="B73" s="267" t="s">
        <v>407</v>
      </c>
      <c r="C73" s="268">
        <f aca="true" t="shared" si="13" ref="C73:H73">SUM(C74:C75)</f>
        <v>0</v>
      </c>
      <c r="D73" s="268">
        <f t="shared" si="13"/>
        <v>10806762</v>
      </c>
      <c r="E73" s="268">
        <f t="shared" si="13"/>
        <v>10806762</v>
      </c>
      <c r="F73" s="268">
        <f t="shared" si="13"/>
        <v>10806762</v>
      </c>
      <c r="G73" s="268">
        <f t="shared" si="13"/>
        <v>0</v>
      </c>
      <c r="H73" s="268">
        <f t="shared" si="13"/>
        <v>0</v>
      </c>
    </row>
    <row r="74" spans="1:8" ht="12" customHeight="1">
      <c r="A74" s="13"/>
      <c r="B74" s="263" t="s">
        <v>439</v>
      </c>
      <c r="C74" s="306"/>
      <c r="D74" s="306">
        <v>6500000</v>
      </c>
      <c r="E74" s="265">
        <f>SUM(C74:D74)</f>
        <v>6500000</v>
      </c>
      <c r="F74" s="265">
        <f>E74</f>
        <v>6500000</v>
      </c>
      <c r="G74" s="306"/>
      <c r="H74" s="306"/>
    </row>
    <row r="75" spans="1:8" ht="12" customHeight="1" thickBot="1">
      <c r="A75" s="13"/>
      <c r="B75" s="263" t="s">
        <v>440</v>
      </c>
      <c r="C75" s="306"/>
      <c r="D75" s="306">
        <v>4306762</v>
      </c>
      <c r="E75" s="265">
        <f>SUM(C75:D75)</f>
        <v>4306762</v>
      </c>
      <c r="F75" s="265">
        <f>E75</f>
        <v>4306762</v>
      </c>
      <c r="G75" s="306"/>
      <c r="H75" s="306"/>
    </row>
    <row r="76" spans="1:8" ht="12" customHeight="1" thickBot="1">
      <c r="A76" s="18" t="s">
        <v>8</v>
      </c>
      <c r="B76" s="51" t="s">
        <v>280</v>
      </c>
      <c r="C76" s="93">
        <f aca="true" t="shared" si="14" ref="C76:H76">+C77+C78</f>
        <v>2852218</v>
      </c>
      <c r="D76" s="93">
        <f t="shared" si="14"/>
        <v>17991514</v>
      </c>
      <c r="E76" s="93">
        <f t="shared" si="14"/>
        <v>20843732</v>
      </c>
      <c r="F76" s="93">
        <f t="shared" si="14"/>
        <v>20843732</v>
      </c>
      <c r="G76" s="93">
        <f t="shared" si="14"/>
        <v>0</v>
      </c>
      <c r="H76" s="93">
        <f t="shared" si="14"/>
        <v>0</v>
      </c>
    </row>
    <row r="77" spans="1:8" s="264" customFormat="1" ht="12" customHeight="1">
      <c r="A77" s="262" t="s">
        <v>53</v>
      </c>
      <c r="B77" s="269" t="s">
        <v>43</v>
      </c>
      <c r="C77" s="265">
        <v>2852218</v>
      </c>
      <c r="D77" s="97">
        <f>'1.sz.mell.összevont mérl.'!D123</f>
        <v>-2795509</v>
      </c>
      <c r="E77" s="96">
        <f>SUM(C77:D77)</f>
        <v>56709</v>
      </c>
      <c r="F77" s="96">
        <f>E77</f>
        <v>56709</v>
      </c>
      <c r="G77" s="265"/>
      <c r="H77" s="265"/>
    </row>
    <row r="78" spans="1:8" ht="12" customHeight="1" thickBot="1">
      <c r="A78" s="14" t="s">
        <v>54</v>
      </c>
      <c r="B78" s="10" t="s">
        <v>44</v>
      </c>
      <c r="C78" s="97"/>
      <c r="D78" s="97">
        <f>'1.sz.mell.összevont mérl.'!D124</f>
        <v>20787023</v>
      </c>
      <c r="E78" s="96">
        <f>SUM(C78:D78)</f>
        <v>20787023</v>
      </c>
      <c r="F78" s="96">
        <f>E78</f>
        <v>20787023</v>
      </c>
      <c r="G78" s="97"/>
      <c r="H78" s="97"/>
    </row>
    <row r="79" spans="1:8" ht="12" customHeight="1" thickBot="1">
      <c r="A79" s="18" t="s">
        <v>9</v>
      </c>
      <c r="B79" s="51" t="s">
        <v>281</v>
      </c>
      <c r="C79" s="93">
        <f aca="true" t="shared" si="15" ref="C79:H79">+C40+C59+C76</f>
        <v>274505193</v>
      </c>
      <c r="D79" s="93">
        <f t="shared" si="15"/>
        <v>357104113</v>
      </c>
      <c r="E79" s="93">
        <f t="shared" si="15"/>
        <v>631609306</v>
      </c>
      <c r="F79" s="93">
        <f t="shared" si="15"/>
        <v>631609306</v>
      </c>
      <c r="G79" s="93">
        <f t="shared" si="15"/>
        <v>0</v>
      </c>
      <c r="H79" s="93">
        <f t="shared" si="15"/>
        <v>0</v>
      </c>
    </row>
    <row r="80" spans="1:8" ht="12" customHeight="1" thickBot="1">
      <c r="A80" s="18" t="s">
        <v>10</v>
      </c>
      <c r="B80" s="51" t="s">
        <v>282</v>
      </c>
      <c r="C80" s="93">
        <f aca="true" t="shared" si="16" ref="C80:H80">C81</f>
        <v>642000</v>
      </c>
      <c r="D80" s="93">
        <f t="shared" si="16"/>
        <v>3320002</v>
      </c>
      <c r="E80" s="93">
        <f t="shared" si="16"/>
        <v>3962002</v>
      </c>
      <c r="F80" s="93">
        <f t="shared" si="16"/>
        <v>3962002</v>
      </c>
      <c r="G80" s="93">
        <f t="shared" si="16"/>
        <v>0</v>
      </c>
      <c r="H80" s="93">
        <f t="shared" si="16"/>
        <v>0</v>
      </c>
    </row>
    <row r="81" spans="1:8" ht="12" customHeight="1" thickBot="1">
      <c r="A81" s="18" t="s">
        <v>12</v>
      </c>
      <c r="B81" s="51" t="s">
        <v>290</v>
      </c>
      <c r="C81" s="99">
        <f aca="true" t="shared" si="17" ref="C81:H81">SUM(C82:C83)</f>
        <v>642000</v>
      </c>
      <c r="D81" s="99">
        <f t="shared" si="17"/>
        <v>3320002</v>
      </c>
      <c r="E81" s="99">
        <f t="shared" si="17"/>
        <v>3962002</v>
      </c>
      <c r="F81" s="99">
        <f t="shared" si="17"/>
        <v>3962002</v>
      </c>
      <c r="G81" s="99">
        <f t="shared" si="17"/>
        <v>0</v>
      </c>
      <c r="H81" s="99">
        <f t="shared" si="17"/>
        <v>0</v>
      </c>
    </row>
    <row r="82" spans="1:8" ht="12" customHeight="1">
      <c r="A82" s="13" t="s">
        <v>365</v>
      </c>
      <c r="B82" s="7" t="s">
        <v>293</v>
      </c>
      <c r="C82" s="86">
        <v>642000</v>
      </c>
      <c r="D82" s="86"/>
      <c r="E82" s="96">
        <f>SUM(C82:D82)</f>
        <v>642000</v>
      </c>
      <c r="F82" s="96">
        <f>E82</f>
        <v>642000</v>
      </c>
      <c r="G82" s="86"/>
      <c r="H82" s="86"/>
    </row>
    <row r="83" spans="1:8" ht="12" customHeight="1" thickBot="1">
      <c r="A83" s="262"/>
      <c r="B83" s="269" t="s">
        <v>423</v>
      </c>
      <c r="C83" s="265"/>
      <c r="D83" s="97">
        <f>'1.sz.mell.összevont mérl.'!D137</f>
        <v>3320002</v>
      </c>
      <c r="E83" s="96">
        <f>SUM(C83:D83)</f>
        <v>3320002</v>
      </c>
      <c r="F83" s="96">
        <f>E83</f>
        <v>3320002</v>
      </c>
      <c r="G83" s="265"/>
      <c r="H83" s="265"/>
    </row>
    <row r="84" spans="1:8" ht="15" customHeight="1" thickBot="1">
      <c r="A84" s="18" t="s">
        <v>14</v>
      </c>
      <c r="B84" s="51" t="s">
        <v>299</v>
      </c>
      <c r="C84" s="197">
        <f aca="true" t="shared" si="18" ref="C84:H84">C81</f>
        <v>642000</v>
      </c>
      <c r="D84" s="197">
        <f t="shared" si="18"/>
        <v>3320002</v>
      </c>
      <c r="E84" s="197">
        <f t="shared" si="18"/>
        <v>3962002</v>
      </c>
      <c r="F84" s="197">
        <f t="shared" si="18"/>
        <v>3962002</v>
      </c>
      <c r="G84" s="197">
        <f t="shared" si="18"/>
        <v>0</v>
      </c>
      <c r="H84" s="197">
        <f t="shared" si="18"/>
        <v>0</v>
      </c>
    </row>
    <row r="85" spans="1:8" s="184" customFormat="1" ht="12.75" customHeight="1" thickBot="1">
      <c r="A85" s="91" t="s">
        <v>15</v>
      </c>
      <c r="B85" s="162" t="s">
        <v>300</v>
      </c>
      <c r="C85" s="197">
        <f aca="true" t="shared" si="19" ref="C85:H85">+C79+C84</f>
        <v>275147193</v>
      </c>
      <c r="D85" s="197">
        <f t="shared" si="19"/>
        <v>360424115</v>
      </c>
      <c r="E85" s="197">
        <f t="shared" si="19"/>
        <v>635571308</v>
      </c>
      <c r="F85" s="197">
        <f t="shared" si="19"/>
        <v>635571308</v>
      </c>
      <c r="G85" s="197">
        <f t="shared" si="19"/>
        <v>0</v>
      </c>
      <c r="H85" s="197">
        <f t="shared" si="19"/>
        <v>0</v>
      </c>
    </row>
    <row r="86" ht="7.5" customHeight="1"/>
  </sheetData>
  <sheetProtection/>
  <mergeCells count="8">
    <mergeCell ref="C1:H1"/>
    <mergeCell ref="A2:H2"/>
    <mergeCell ref="A3:H3"/>
    <mergeCell ref="A36:H36"/>
    <mergeCell ref="A4:B4"/>
    <mergeCell ref="A37:B37"/>
    <mergeCell ref="C37:H37"/>
    <mergeCell ref="C4:H4"/>
  </mergeCells>
  <printOptions/>
  <pageMargins left="0.7086614173228347" right="0.7086614173228347" top="0.35433070866141736" bottom="0.35433070866141736" header="0.1968503937007874" footer="0.1968503937007874"/>
  <pageSetup horizontalDpi="600" verticalDpi="600" orientation="landscape" paperSize="9" scale="97" r:id="rId1"/>
  <rowBreaks count="1" manualBreakCount="1">
    <brk id="3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32"/>
  <sheetViews>
    <sheetView zoomScaleSheetLayoutView="100" workbookViewId="0" topLeftCell="A1">
      <selection activeCell="M26" sqref="M26"/>
    </sheetView>
  </sheetViews>
  <sheetFormatPr defaultColWidth="9.00390625" defaultRowHeight="12.75"/>
  <cols>
    <col min="1" max="1" width="6.875" style="37" customWidth="1"/>
    <col min="2" max="2" width="47.125" style="59" customWidth="1"/>
    <col min="3" max="3" width="14.375" style="37" bestFit="1" customWidth="1"/>
    <col min="4" max="4" width="13.00390625" style="37" bestFit="1" customWidth="1"/>
    <col min="5" max="5" width="14.375" style="37" bestFit="1" customWidth="1"/>
    <col min="6" max="6" width="48.50390625" style="37" customWidth="1"/>
    <col min="7" max="7" width="14.375" style="37" bestFit="1" customWidth="1"/>
    <col min="8" max="8" width="13.00390625" style="37" bestFit="1" customWidth="1"/>
    <col min="9" max="9" width="14.375" style="37" bestFit="1" customWidth="1"/>
    <col min="10" max="16384" width="9.375" style="37" customWidth="1"/>
  </cols>
  <sheetData>
    <row r="1" spans="2:7" ht="21.75" customHeight="1">
      <c r="B1" s="318" t="s">
        <v>453</v>
      </c>
      <c r="C1" s="318"/>
      <c r="D1" s="318"/>
      <c r="E1" s="318"/>
      <c r="F1" s="318"/>
      <c r="G1" s="318"/>
    </row>
    <row r="2" spans="2:9" ht="55.5" customHeight="1">
      <c r="B2" s="115" t="s">
        <v>437</v>
      </c>
      <c r="C2" s="250"/>
      <c r="D2" s="250"/>
      <c r="E2" s="250"/>
      <c r="F2" s="250"/>
      <c r="G2" s="250"/>
      <c r="H2" s="250"/>
      <c r="I2" s="250"/>
    </row>
    <row r="3" spans="7:9" ht="14.25" thickBot="1">
      <c r="G3" s="117" t="s">
        <v>378</v>
      </c>
      <c r="H3" s="117"/>
      <c r="I3" s="117"/>
    </row>
    <row r="4" spans="1:9" ht="18" customHeight="1" thickBot="1">
      <c r="A4" s="315" t="s">
        <v>52</v>
      </c>
      <c r="B4" s="118" t="s">
        <v>40</v>
      </c>
      <c r="C4" s="119"/>
      <c r="D4" s="272"/>
      <c r="E4" s="272"/>
      <c r="F4" s="118" t="s">
        <v>41</v>
      </c>
      <c r="G4" s="120"/>
      <c r="H4" s="120"/>
      <c r="I4" s="120"/>
    </row>
    <row r="5" spans="1:9" s="121" customFormat="1" ht="35.25" customHeight="1" thickBot="1">
      <c r="A5" s="316"/>
      <c r="B5" s="60" t="s">
        <v>45</v>
      </c>
      <c r="C5" s="28" t="s">
        <v>429</v>
      </c>
      <c r="D5" s="271" t="s">
        <v>430</v>
      </c>
      <c r="E5" s="271" t="s">
        <v>431</v>
      </c>
      <c r="F5" s="60" t="s">
        <v>45</v>
      </c>
      <c r="G5" s="28" t="s">
        <v>429</v>
      </c>
      <c r="H5" s="271" t="s">
        <v>430</v>
      </c>
      <c r="I5" s="271" t="s">
        <v>431</v>
      </c>
    </row>
    <row r="6" spans="1:9" s="125" customFormat="1" ht="12" customHeight="1" thickBot="1">
      <c r="A6" s="122">
        <v>1</v>
      </c>
      <c r="B6" s="123">
        <v>2</v>
      </c>
      <c r="C6" s="124" t="s">
        <v>8</v>
      </c>
      <c r="D6" s="124" t="s">
        <v>9</v>
      </c>
      <c r="E6" s="124" t="s">
        <v>10</v>
      </c>
      <c r="F6" s="124" t="s">
        <v>11</v>
      </c>
      <c r="G6" s="124" t="s">
        <v>12</v>
      </c>
      <c r="H6" s="124" t="s">
        <v>13</v>
      </c>
      <c r="I6" s="124" t="s">
        <v>14</v>
      </c>
    </row>
    <row r="7" spans="1:9" ht="12.75" customHeight="1">
      <c r="A7" s="126" t="s">
        <v>6</v>
      </c>
      <c r="B7" s="127" t="s">
        <v>305</v>
      </c>
      <c r="C7" s="104">
        <f>'1.sz.mell.összevont mérl.'!C7</f>
        <v>96892233</v>
      </c>
      <c r="D7" s="104">
        <f>'1.sz.mell.összevont mérl.'!D7</f>
        <v>1129502</v>
      </c>
      <c r="E7" s="273">
        <f>SUM(C7:D7)</f>
        <v>98021735</v>
      </c>
      <c r="F7" s="127" t="s">
        <v>46</v>
      </c>
      <c r="G7" s="110">
        <f>'1.sz.mell.összevont mérl.'!C93</f>
        <v>109791900</v>
      </c>
      <c r="H7" s="110">
        <f>'1.sz.mell.összevont mérl.'!D93</f>
        <v>1963562</v>
      </c>
      <c r="I7" s="110">
        <f aca="true" t="shared" si="0" ref="I7:I12">SUM(G7:H7)</f>
        <v>111755462</v>
      </c>
    </row>
    <row r="8" spans="1:9" ht="23.25" customHeight="1">
      <c r="A8" s="128" t="s">
        <v>7</v>
      </c>
      <c r="B8" s="129" t="s">
        <v>306</v>
      </c>
      <c r="C8" s="105">
        <f>'1.sz.mell.összevont mérl.'!C14</f>
        <v>16503000</v>
      </c>
      <c r="D8" s="105">
        <f>'1.sz.mell.összevont mérl.'!D14</f>
        <v>987653</v>
      </c>
      <c r="E8" s="273">
        <f>SUM(C8:D8)</f>
        <v>17490653</v>
      </c>
      <c r="F8" s="129" t="s">
        <v>106</v>
      </c>
      <c r="G8" s="110">
        <f>'1.sz.mell.összevont mérl.'!C94</f>
        <v>21830083</v>
      </c>
      <c r="H8" s="110">
        <f>'1.sz.mell.összevont mérl.'!D94</f>
        <v>399751</v>
      </c>
      <c r="I8" s="110">
        <f t="shared" si="0"/>
        <v>22229834</v>
      </c>
    </row>
    <row r="9" spans="1:9" ht="12.75" customHeight="1">
      <c r="A9" s="128" t="s">
        <v>8</v>
      </c>
      <c r="B9" s="129" t="s">
        <v>331</v>
      </c>
      <c r="C9" s="105"/>
      <c r="D9" s="105"/>
      <c r="E9" s="274"/>
      <c r="F9" s="129" t="s">
        <v>129</v>
      </c>
      <c r="G9" s="110">
        <f>'1.sz.mell.összevont mérl.'!C95</f>
        <v>71340158.89</v>
      </c>
      <c r="H9" s="110">
        <f>'1.sz.mell.összevont mérl.'!D95</f>
        <v>23807439</v>
      </c>
      <c r="I9" s="110">
        <f t="shared" si="0"/>
        <v>95147597.89</v>
      </c>
    </row>
    <row r="10" spans="1:9" ht="12.75" customHeight="1">
      <c r="A10" s="128" t="s">
        <v>9</v>
      </c>
      <c r="B10" s="129" t="s">
        <v>97</v>
      </c>
      <c r="C10" s="105">
        <f>'1.sz.mell.összevont mérl.'!C28</f>
        <v>150000000</v>
      </c>
      <c r="D10" s="105">
        <f>'1.sz.mell.összevont mérl.'!D28</f>
        <v>0</v>
      </c>
      <c r="E10" s="273">
        <f>SUM(C10:D10)</f>
        <v>150000000</v>
      </c>
      <c r="F10" s="129" t="s">
        <v>107</v>
      </c>
      <c r="G10" s="110">
        <f>'1.sz.mell.összevont mérl.'!C96</f>
        <v>3000000</v>
      </c>
      <c r="H10" s="110">
        <f>'1.sz.mell.összevont mérl.'!D96</f>
        <v>0</v>
      </c>
      <c r="I10" s="110">
        <f t="shared" si="0"/>
        <v>3000000</v>
      </c>
    </row>
    <row r="11" spans="1:9" ht="12.75" customHeight="1">
      <c r="A11" s="128" t="s">
        <v>10</v>
      </c>
      <c r="B11" s="130" t="s">
        <v>307</v>
      </c>
      <c r="C11" s="105">
        <f>'1.sz.mell.összevont mérl.'!C52</f>
        <v>0</v>
      </c>
      <c r="D11" s="105">
        <f>'1.sz.mell.összevont mérl.'!D14</f>
        <v>987653</v>
      </c>
      <c r="E11" s="273">
        <f>SUM(C11:D11)</f>
        <v>987653</v>
      </c>
      <c r="F11" s="129" t="s">
        <v>108</v>
      </c>
      <c r="G11" s="110">
        <f>'1.sz.mell.összevont mérl.'!C97</f>
        <v>63408993</v>
      </c>
      <c r="H11" s="110">
        <f>'1.sz.mell.összevont mérl.'!D97</f>
        <v>3170543</v>
      </c>
      <c r="I11" s="110">
        <f t="shared" si="0"/>
        <v>66579536</v>
      </c>
    </row>
    <row r="12" spans="1:9" ht="12.75" customHeight="1">
      <c r="A12" s="128" t="s">
        <v>11</v>
      </c>
      <c r="B12" s="129" t="s">
        <v>308</v>
      </c>
      <c r="C12" s="106"/>
      <c r="D12" s="106"/>
      <c r="E12" s="275"/>
      <c r="F12" s="129" t="s">
        <v>37</v>
      </c>
      <c r="G12" s="111">
        <f>'1.sz.mell.összevont mérl.'!C122</f>
        <v>2852218</v>
      </c>
      <c r="H12" s="111">
        <f>'1.sz.mell.összevont mérl.'!D122</f>
        <v>17991514</v>
      </c>
      <c r="I12" s="110">
        <f t="shared" si="0"/>
        <v>20843732</v>
      </c>
    </row>
    <row r="13" spans="1:9" ht="12.75" customHeight="1">
      <c r="A13" s="128" t="s">
        <v>12</v>
      </c>
      <c r="B13" s="129" t="s">
        <v>187</v>
      </c>
      <c r="C13" s="105">
        <f>'1.sz.mell.összevont mérl.'!C35</f>
        <v>11751960</v>
      </c>
      <c r="D13" s="105"/>
      <c r="E13" s="273">
        <f>SUM(C13:D13)</f>
        <v>11751960</v>
      </c>
      <c r="F13" s="32"/>
      <c r="G13" s="111"/>
      <c r="H13" s="111"/>
      <c r="I13" s="111"/>
    </row>
    <row r="14" spans="1:9" ht="12.75" customHeight="1">
      <c r="A14" s="128" t="s">
        <v>13</v>
      </c>
      <c r="B14" s="32"/>
      <c r="C14" s="105"/>
      <c r="D14" s="274"/>
      <c r="E14" s="274"/>
      <c r="F14" s="32"/>
      <c r="G14" s="111"/>
      <c r="H14" s="111"/>
      <c r="I14" s="111"/>
    </row>
    <row r="15" spans="1:9" ht="12.75" customHeight="1">
      <c r="A15" s="128" t="s">
        <v>14</v>
      </c>
      <c r="B15" s="200"/>
      <c r="C15" s="106"/>
      <c r="D15" s="275"/>
      <c r="E15" s="275"/>
      <c r="F15" s="32"/>
      <c r="G15" s="111"/>
      <c r="H15" s="111"/>
      <c r="I15" s="111"/>
    </row>
    <row r="16" spans="1:9" ht="12.75" customHeight="1">
      <c r="A16" s="128" t="s">
        <v>15</v>
      </c>
      <c r="B16" s="32"/>
      <c r="C16" s="105"/>
      <c r="D16" s="274"/>
      <c r="E16" s="274"/>
      <c r="F16" s="32"/>
      <c r="G16" s="111"/>
      <c r="H16" s="111"/>
      <c r="I16" s="111"/>
    </row>
    <row r="17" spans="1:9" ht="12.75" customHeight="1">
      <c r="A17" s="128" t="s">
        <v>16</v>
      </c>
      <c r="B17" s="32"/>
      <c r="C17" s="105"/>
      <c r="D17" s="274"/>
      <c r="E17" s="274"/>
      <c r="F17" s="32"/>
      <c r="G17" s="111"/>
      <c r="H17" s="111"/>
      <c r="I17" s="111"/>
    </row>
    <row r="18" spans="1:9" ht="12.75" customHeight="1" thickBot="1">
      <c r="A18" s="128" t="s">
        <v>17</v>
      </c>
      <c r="B18" s="38"/>
      <c r="C18" s="107"/>
      <c r="D18" s="276"/>
      <c r="E18" s="276"/>
      <c r="F18" s="32"/>
      <c r="G18" s="112"/>
      <c r="H18" s="112"/>
      <c r="I18" s="112"/>
    </row>
    <row r="19" spans="1:9" ht="26.25" customHeight="1" thickBot="1">
      <c r="A19" s="131" t="s">
        <v>18</v>
      </c>
      <c r="B19" s="52" t="s">
        <v>332</v>
      </c>
      <c r="C19" s="108">
        <f>+C7+C8+C10+C11+C13+C14+C15+C16+C17+C18</f>
        <v>275147193</v>
      </c>
      <c r="D19" s="108">
        <f>+D7+D8+D10+D11+D13+D14+D15+D16+D17+D18</f>
        <v>3104808</v>
      </c>
      <c r="E19" s="108">
        <f>+E7+E8+E10+E11+E13+E14+E15+E16+E17+E18</f>
        <v>278252001</v>
      </c>
      <c r="F19" s="52" t="s">
        <v>315</v>
      </c>
      <c r="G19" s="113">
        <f>SUM(G7:G18)</f>
        <v>272223352.89</v>
      </c>
      <c r="H19" s="113">
        <f>SUM(H7:H18)</f>
        <v>47332809</v>
      </c>
      <c r="I19" s="113">
        <f>SUM(I7:I18)</f>
        <v>319556161.89</v>
      </c>
    </row>
    <row r="20" spans="1:9" ht="12.75" customHeight="1">
      <c r="A20" s="132" t="s">
        <v>19</v>
      </c>
      <c r="B20" s="133" t="s">
        <v>310</v>
      </c>
      <c r="C20" s="229">
        <f>+C21+C22+C23+C24</f>
        <v>127064777</v>
      </c>
      <c r="D20" s="229">
        <f>+D21+D22+D23+D24</f>
        <v>48632072</v>
      </c>
      <c r="E20" s="229">
        <f>+E21+E22+E23+E24</f>
        <v>175696849</v>
      </c>
      <c r="F20" s="134" t="s">
        <v>114</v>
      </c>
      <c r="G20" s="114"/>
      <c r="H20" s="114"/>
      <c r="I20" s="114"/>
    </row>
    <row r="21" spans="1:9" ht="12.75" customHeight="1">
      <c r="A21" s="135" t="s">
        <v>20</v>
      </c>
      <c r="B21" s="134" t="s">
        <v>122</v>
      </c>
      <c r="C21" s="42"/>
      <c r="D21" s="277">
        <f>'1.sz.mell.összevont mérl.'!D73-'2.2.sz.mell_felh_mérl. '!D20</f>
        <v>48535656</v>
      </c>
      <c r="E21" s="277">
        <f>SUM(C21:D21)</f>
        <v>48535656</v>
      </c>
      <c r="F21" s="134" t="s">
        <v>314</v>
      </c>
      <c r="G21" s="43"/>
      <c r="H21" s="43"/>
      <c r="I21" s="43"/>
    </row>
    <row r="22" spans="1:9" ht="12.75" customHeight="1">
      <c r="A22" s="135" t="s">
        <v>21</v>
      </c>
      <c r="B22" s="134" t="s">
        <v>123</v>
      </c>
      <c r="C22" s="42"/>
      <c r="D22" s="277"/>
      <c r="E22" s="277"/>
      <c r="F22" s="134" t="s">
        <v>90</v>
      </c>
      <c r="G22" s="43"/>
      <c r="H22" s="43"/>
      <c r="I22" s="43"/>
    </row>
    <row r="23" spans="1:9" ht="12.75" customHeight="1">
      <c r="A23" s="135" t="s">
        <v>22</v>
      </c>
      <c r="B23" s="134" t="s">
        <v>127</v>
      </c>
      <c r="C23" s="42"/>
      <c r="D23" s="277"/>
      <c r="E23" s="277"/>
      <c r="F23" s="134" t="s">
        <v>91</v>
      </c>
      <c r="G23" s="43"/>
      <c r="H23" s="43"/>
      <c r="I23" s="43"/>
    </row>
    <row r="24" spans="1:9" ht="12.75" customHeight="1">
      <c r="A24" s="135" t="s">
        <v>23</v>
      </c>
      <c r="B24" s="134" t="s">
        <v>128</v>
      </c>
      <c r="C24" s="42">
        <f>'1.sz.mell.összevont mérl.'!C79</f>
        <v>127064777</v>
      </c>
      <c r="D24" s="278">
        <f>'1.sz.mell.összevont mérl.'!D79</f>
        <v>96416</v>
      </c>
      <c r="E24" s="277">
        <f>SUM(C24:D24)</f>
        <v>127161193</v>
      </c>
      <c r="F24" s="133" t="s">
        <v>130</v>
      </c>
      <c r="G24" s="43"/>
      <c r="H24" s="43"/>
      <c r="I24" s="43"/>
    </row>
    <row r="25" spans="1:9" ht="12.75" customHeight="1">
      <c r="A25" s="135" t="s">
        <v>24</v>
      </c>
      <c r="B25" s="134" t="s">
        <v>311</v>
      </c>
      <c r="C25" s="136">
        <f>+C26+C27</f>
        <v>0</v>
      </c>
      <c r="D25" s="279"/>
      <c r="E25" s="279"/>
      <c r="F25" s="134" t="s">
        <v>115</v>
      </c>
      <c r="G25" s="43"/>
      <c r="H25" s="43"/>
      <c r="I25" s="43"/>
    </row>
    <row r="26" spans="1:9" ht="12.75" customHeight="1">
      <c r="A26" s="132" t="s">
        <v>25</v>
      </c>
      <c r="B26" s="133" t="s">
        <v>309</v>
      </c>
      <c r="C26" s="109"/>
      <c r="D26" s="278"/>
      <c r="E26" s="278"/>
      <c r="F26" s="127" t="s">
        <v>116</v>
      </c>
      <c r="G26" s="114"/>
      <c r="H26" s="114"/>
      <c r="I26" s="114"/>
    </row>
    <row r="27" spans="1:9" ht="12.75" customHeight="1" thickBot="1">
      <c r="A27" s="135" t="s">
        <v>26</v>
      </c>
      <c r="B27" s="143" t="s">
        <v>139</v>
      </c>
      <c r="C27" s="42"/>
      <c r="D27" s="277"/>
      <c r="E27" s="277"/>
      <c r="F27" s="32" t="s">
        <v>366</v>
      </c>
      <c r="G27" s="43">
        <f>'1.sz.mell.összevont mérl.'!C138</f>
        <v>127064777</v>
      </c>
      <c r="H27" s="43">
        <f>'1.sz.mell.összevont mérl.'!D138</f>
        <v>96416</v>
      </c>
      <c r="I27" s="43">
        <f>SUM(G27:H27)</f>
        <v>127161193</v>
      </c>
    </row>
    <row r="28" spans="1:9" ht="24.75" customHeight="1" thickBot="1">
      <c r="A28" s="131" t="s">
        <v>27</v>
      </c>
      <c r="B28" s="52" t="s">
        <v>312</v>
      </c>
      <c r="C28" s="108">
        <f>+C20+C25</f>
        <v>127064777</v>
      </c>
      <c r="D28" s="108">
        <f>+D20+D25</f>
        <v>48632072</v>
      </c>
      <c r="E28" s="108">
        <f>+E20+E25</f>
        <v>175696849</v>
      </c>
      <c r="F28" s="52" t="s">
        <v>316</v>
      </c>
      <c r="G28" s="113">
        <f>SUM(G20:G27)</f>
        <v>127064777</v>
      </c>
      <c r="H28" s="113">
        <f>SUM(H20:H27)</f>
        <v>96416</v>
      </c>
      <c r="I28" s="113">
        <f>SUM(I20:I27)</f>
        <v>127161193</v>
      </c>
    </row>
    <row r="29" spans="1:9" ht="13.5" thickBot="1">
      <c r="A29" s="131" t="s">
        <v>28</v>
      </c>
      <c r="B29" s="137" t="s">
        <v>313</v>
      </c>
      <c r="C29" s="138">
        <f>+C19+C28</f>
        <v>402211970</v>
      </c>
      <c r="D29" s="138">
        <f>+D19+D28</f>
        <v>51736880</v>
      </c>
      <c r="E29" s="138">
        <f>+E19+E28</f>
        <v>453948850</v>
      </c>
      <c r="F29" s="137" t="s">
        <v>317</v>
      </c>
      <c r="G29" s="138">
        <f>+G19+G28</f>
        <v>399288129.89</v>
      </c>
      <c r="H29" s="138">
        <f>+H19+H28</f>
        <v>47429225</v>
      </c>
      <c r="I29" s="138">
        <f>+I19+I28</f>
        <v>446717354.89</v>
      </c>
    </row>
    <row r="30" spans="1:9" ht="13.5" thickBot="1">
      <c r="A30" s="131" t="s">
        <v>29</v>
      </c>
      <c r="B30" s="137" t="s">
        <v>92</v>
      </c>
      <c r="C30" s="138" t="str">
        <f>IF(C19-G19&lt;0,G19-C19,"-")</f>
        <v>-</v>
      </c>
      <c r="D30" s="138">
        <f>IF(D19-H19&lt;0,H19-D19,"-")</f>
        <v>44228001</v>
      </c>
      <c r="E30" s="138">
        <f>IF(E19-I19&lt;0,I19-E19,"-")</f>
        <v>41304160.889999986</v>
      </c>
      <c r="F30" s="137" t="s">
        <v>93</v>
      </c>
      <c r="G30" s="138">
        <f>IF(C19-G19&gt;0,C19-G19,"-")</f>
        <v>2923840.1100000143</v>
      </c>
      <c r="H30" s="138" t="str">
        <f>IF(D19-H19&gt;0,D19-H19,"-")</f>
        <v>-</v>
      </c>
      <c r="I30" s="138" t="str">
        <f>IF(E19-I19&gt;0,E19-I19,"-")</f>
        <v>-</v>
      </c>
    </row>
    <row r="31" spans="1:9" ht="13.5" thickBot="1">
      <c r="A31" s="131" t="s">
        <v>30</v>
      </c>
      <c r="B31" s="137" t="s">
        <v>131</v>
      </c>
      <c r="C31" s="138" t="str">
        <f>IF(C19+C20-G29&lt;0,G29-(C19+C20),"-")</f>
        <v>-</v>
      </c>
      <c r="D31" s="138" t="str">
        <f>IF(D19+D20-H29&lt;0,H29-(D19+D20),"-")</f>
        <v>-</v>
      </c>
      <c r="E31" s="138" t="str">
        <f>IF(E19+E20-I29&lt;0,I29-(E19+E20),"-")</f>
        <v>-</v>
      </c>
      <c r="F31" s="137" t="s">
        <v>132</v>
      </c>
      <c r="G31" s="138">
        <f>IF(C19+C20-G29&gt;0,C19+C20-G29,"-")</f>
        <v>2923840.1100000143</v>
      </c>
      <c r="H31" s="138">
        <f>IF(D19+D20-H29&gt;0,D19+D20-H29,"-")</f>
        <v>4307655</v>
      </c>
      <c r="I31" s="138">
        <f>IF(E19+E20-I29&gt;0,E19+E20-I29,"-")</f>
        <v>7231495.110000014</v>
      </c>
    </row>
    <row r="32" spans="2:6" ht="18.75">
      <c r="B32" s="317"/>
      <c r="C32" s="317"/>
      <c r="D32" s="317"/>
      <c r="E32" s="317"/>
      <c r="F32" s="317"/>
    </row>
  </sheetData>
  <sheetProtection/>
  <mergeCells count="3">
    <mergeCell ref="A4:A5"/>
    <mergeCell ref="B32:F32"/>
    <mergeCell ref="B1:G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34"/>
  <sheetViews>
    <sheetView zoomScaleSheetLayoutView="115" workbookViewId="0" topLeftCell="A1">
      <selection activeCell="L31" sqref="L31"/>
    </sheetView>
  </sheetViews>
  <sheetFormatPr defaultColWidth="9.00390625" defaultRowHeight="12.75"/>
  <cols>
    <col min="1" max="1" width="6.875" style="37" customWidth="1"/>
    <col min="2" max="2" width="51.125" style="59" customWidth="1"/>
    <col min="3" max="3" width="11.875" style="37" bestFit="1" customWidth="1"/>
    <col min="4" max="4" width="14.125" style="37" customWidth="1"/>
    <col min="5" max="5" width="13.875" style="37" customWidth="1"/>
    <col min="6" max="6" width="50.625" style="37" customWidth="1"/>
    <col min="7" max="7" width="13.125" style="37" bestFit="1" customWidth="1"/>
    <col min="8" max="8" width="15.50390625" style="37" customWidth="1"/>
    <col min="9" max="9" width="14.50390625" style="37" customWidth="1"/>
    <col min="10" max="16384" width="9.375" style="37" customWidth="1"/>
  </cols>
  <sheetData>
    <row r="1" spans="2:7" ht="21.75" customHeight="1">
      <c r="B1" s="318" t="s">
        <v>452</v>
      </c>
      <c r="C1" s="318"/>
      <c r="D1" s="318"/>
      <c r="E1" s="318"/>
      <c r="F1" s="318"/>
      <c r="G1" s="318"/>
    </row>
    <row r="2" spans="2:9" ht="52.5" customHeight="1">
      <c r="B2" s="115" t="s">
        <v>436</v>
      </c>
      <c r="C2" s="116"/>
      <c r="D2" s="116"/>
      <c r="E2" s="116"/>
      <c r="F2" s="116"/>
      <c r="G2" s="116"/>
      <c r="H2" s="116"/>
      <c r="I2" s="116"/>
    </row>
    <row r="3" spans="7:9" ht="14.25" thickBot="1">
      <c r="G3" s="117" t="s">
        <v>378</v>
      </c>
      <c r="H3" s="117"/>
      <c r="I3" s="117"/>
    </row>
    <row r="4" spans="1:9" ht="13.5" thickBot="1">
      <c r="A4" s="319" t="s">
        <v>52</v>
      </c>
      <c r="B4" s="118" t="s">
        <v>40</v>
      </c>
      <c r="C4" s="119"/>
      <c r="D4" s="272"/>
      <c r="E4" s="272"/>
      <c r="F4" s="118" t="s">
        <v>41</v>
      </c>
      <c r="G4" s="120"/>
      <c r="H4" s="120"/>
      <c r="I4" s="120"/>
    </row>
    <row r="5" spans="1:9" s="121" customFormat="1" ht="24.75" thickBot="1">
      <c r="A5" s="320"/>
      <c r="B5" s="60" t="s">
        <v>45</v>
      </c>
      <c r="C5" s="28" t="s">
        <v>429</v>
      </c>
      <c r="D5" s="271" t="s">
        <v>430</v>
      </c>
      <c r="E5" s="271" t="s">
        <v>431</v>
      </c>
      <c r="F5" s="60" t="s">
        <v>45</v>
      </c>
      <c r="G5" s="28" t="s">
        <v>429</v>
      </c>
      <c r="H5" s="271" t="s">
        <v>430</v>
      </c>
      <c r="I5" s="271" t="s">
        <v>431</v>
      </c>
    </row>
    <row r="6" spans="1:9" s="121" customFormat="1" ht="13.5" thickBot="1">
      <c r="A6" s="122">
        <v>1</v>
      </c>
      <c r="B6" s="123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</row>
    <row r="7" spans="1:9" ht="12.75" customHeight="1">
      <c r="A7" s="126" t="s">
        <v>6</v>
      </c>
      <c r="B7" s="127" t="s">
        <v>318</v>
      </c>
      <c r="C7" s="104">
        <f>'1.sz.mell.összevont mérl.'!C21</f>
        <v>0</v>
      </c>
      <c r="D7" s="104">
        <f>'1.sz.mell.összevont mérl.'!D21</f>
        <v>293212541</v>
      </c>
      <c r="E7" s="104">
        <f>'1.sz.mell.összevont mérl.'!E21</f>
        <v>293212541</v>
      </c>
      <c r="F7" s="127" t="s">
        <v>124</v>
      </c>
      <c r="G7" s="110">
        <f>'1.sz.mell.összevont mérl.'!C109</f>
        <v>1923700</v>
      </c>
      <c r="H7" s="110">
        <f>'1.sz.mell.összevont mérl.'!D109</f>
        <v>323964542</v>
      </c>
      <c r="I7" s="110">
        <f>SUM(G7:H7)</f>
        <v>325888242</v>
      </c>
    </row>
    <row r="8" spans="1:9" ht="12.75">
      <c r="A8" s="128" t="s">
        <v>7</v>
      </c>
      <c r="B8" s="129" t="s">
        <v>319</v>
      </c>
      <c r="C8" s="105"/>
      <c r="D8" s="105">
        <v>293212541</v>
      </c>
      <c r="E8" s="105">
        <v>293212541</v>
      </c>
      <c r="F8" s="129" t="s">
        <v>323</v>
      </c>
      <c r="G8" s="111"/>
      <c r="H8" s="111"/>
      <c r="I8" s="111"/>
    </row>
    <row r="9" spans="1:9" ht="12.75" customHeight="1">
      <c r="A9" s="128" t="s">
        <v>8</v>
      </c>
      <c r="B9" s="129" t="s">
        <v>3</v>
      </c>
      <c r="C9" s="105">
        <f>'1.sz.mell.összevont mérl.'!C46</f>
        <v>0</v>
      </c>
      <c r="D9" s="105">
        <f>'1.sz.mell.összevont mérl.'!D46</f>
        <v>0</v>
      </c>
      <c r="E9" s="105">
        <f>'1.sz.mell.összevont mérl.'!E46</f>
        <v>0</v>
      </c>
      <c r="F9" s="129" t="s">
        <v>110</v>
      </c>
      <c r="G9" s="111">
        <f>'1.sz.mell.összevont mérl.'!C111</f>
        <v>358140</v>
      </c>
      <c r="H9" s="111">
        <f>'1.sz.mell.összevont mérl.'!D111</f>
        <v>0</v>
      </c>
      <c r="I9" s="111">
        <f>SUM(G9:H9)</f>
        <v>358140</v>
      </c>
    </row>
    <row r="10" spans="1:9" ht="12.75" customHeight="1">
      <c r="A10" s="128" t="s">
        <v>9</v>
      </c>
      <c r="B10" s="129" t="s">
        <v>424</v>
      </c>
      <c r="C10" s="105"/>
      <c r="D10" s="105"/>
      <c r="E10" s="105"/>
      <c r="F10" s="129" t="s">
        <v>324</v>
      </c>
      <c r="G10" s="111"/>
      <c r="H10" s="111"/>
      <c r="I10" s="111"/>
    </row>
    <row r="11" spans="1:9" ht="12.75" customHeight="1">
      <c r="A11" s="128" t="s">
        <v>10</v>
      </c>
      <c r="B11" s="129" t="s">
        <v>320</v>
      </c>
      <c r="C11" s="105"/>
      <c r="D11" s="105"/>
      <c r="E11" s="105"/>
      <c r="F11" s="129" t="s">
        <v>126</v>
      </c>
      <c r="G11" s="111"/>
      <c r="H11" s="111">
        <f>'1.sz.mell.összevont mérl.'!D113</f>
        <v>10806762</v>
      </c>
      <c r="I11" s="111">
        <f>SUM(G11:H11)</f>
        <v>10806762</v>
      </c>
    </row>
    <row r="12" spans="1:9" ht="12.75" customHeight="1">
      <c r="A12" s="128" t="s">
        <v>11</v>
      </c>
      <c r="B12" s="129" t="s">
        <v>321</v>
      </c>
      <c r="C12" s="106">
        <f>'1.sz.mell.összevont mérl.'!C57</f>
        <v>0</v>
      </c>
      <c r="D12" s="106">
        <f>'1.sz.mell.összevont mérl.'!D57</f>
        <v>0</v>
      </c>
      <c r="E12" s="106">
        <f>'1.sz.mell.összevont mérl.'!E57</f>
        <v>0</v>
      </c>
      <c r="F12" s="32"/>
      <c r="G12" s="111"/>
      <c r="H12" s="111"/>
      <c r="I12" s="111"/>
    </row>
    <row r="13" spans="1:9" ht="12.75" customHeight="1">
      <c r="A13" s="128" t="s">
        <v>12</v>
      </c>
      <c r="B13" s="32"/>
      <c r="C13" s="105"/>
      <c r="D13" s="274"/>
      <c r="E13" s="274"/>
      <c r="F13" s="32"/>
      <c r="G13" s="111"/>
      <c r="H13" s="111"/>
      <c r="I13" s="111"/>
    </row>
    <row r="14" spans="1:9" ht="12.75" customHeight="1">
      <c r="A14" s="128" t="s">
        <v>13</v>
      </c>
      <c r="B14" s="32"/>
      <c r="C14" s="105"/>
      <c r="D14" s="274"/>
      <c r="E14" s="274"/>
      <c r="F14" s="32"/>
      <c r="G14" s="111"/>
      <c r="H14" s="111"/>
      <c r="I14" s="111"/>
    </row>
    <row r="15" spans="1:9" ht="12.75" customHeight="1">
      <c r="A15" s="128" t="s">
        <v>14</v>
      </c>
      <c r="B15" s="32"/>
      <c r="C15" s="106"/>
      <c r="D15" s="275"/>
      <c r="E15" s="275"/>
      <c r="F15" s="32"/>
      <c r="G15" s="111"/>
      <c r="H15" s="111"/>
      <c r="I15" s="111"/>
    </row>
    <row r="16" spans="1:9" ht="12.75">
      <c r="A16" s="128" t="s">
        <v>15</v>
      </c>
      <c r="B16" s="32"/>
      <c r="C16" s="106"/>
      <c r="D16" s="275"/>
      <c r="E16" s="275"/>
      <c r="F16" s="32"/>
      <c r="G16" s="111"/>
      <c r="H16" s="111"/>
      <c r="I16" s="111"/>
    </row>
    <row r="17" spans="1:9" ht="12.75" customHeight="1" thickBot="1">
      <c r="A17" s="171" t="s">
        <v>16</v>
      </c>
      <c r="B17" s="201"/>
      <c r="C17" s="173"/>
      <c r="D17" s="280"/>
      <c r="E17" s="280"/>
      <c r="F17" s="172" t="s">
        <v>37</v>
      </c>
      <c r="G17" s="153"/>
      <c r="H17" s="153"/>
      <c r="I17" s="153"/>
    </row>
    <row r="18" spans="1:9" ht="15.75" customHeight="1" thickBot="1">
      <c r="A18" s="131" t="s">
        <v>17</v>
      </c>
      <c r="B18" s="52" t="s">
        <v>333</v>
      </c>
      <c r="C18" s="108">
        <f>+C7+C9+C10+C12+C13+C14+C15+C16+C17</f>
        <v>0</v>
      </c>
      <c r="D18" s="108">
        <f>+D7+D9+D10+D12+D13+D14+D15+D16+D17</f>
        <v>293212541</v>
      </c>
      <c r="E18" s="108">
        <f>+E7+E9+E10+E12+E13+E14+E15+E16+E17</f>
        <v>293212541</v>
      </c>
      <c r="F18" s="52" t="s">
        <v>334</v>
      </c>
      <c r="G18" s="113">
        <f>+G7+G9+G11+G12+G13+G14+G15+G16+G17</f>
        <v>2281840</v>
      </c>
      <c r="H18" s="113">
        <f>+H7+H9+H11+H12+H13+H14+H15+H16+H17</f>
        <v>334771304</v>
      </c>
      <c r="I18" s="113">
        <f>+I7+I9+I11+I12+I13+I14+I15+I16+I17</f>
        <v>337053144</v>
      </c>
    </row>
    <row r="19" spans="1:9" ht="12.75" customHeight="1">
      <c r="A19" s="126" t="s">
        <v>18</v>
      </c>
      <c r="B19" s="141" t="s">
        <v>144</v>
      </c>
      <c r="C19" s="148">
        <f>+C20+C21+C22+C23+C24</f>
        <v>0</v>
      </c>
      <c r="D19" s="281">
        <f>SUM(D20:D24)</f>
        <v>41558763</v>
      </c>
      <c r="E19" s="281">
        <f>SUM(E20:E24)</f>
        <v>44482603</v>
      </c>
      <c r="F19" s="134" t="s">
        <v>114</v>
      </c>
      <c r="G19" s="41"/>
      <c r="H19" s="41"/>
      <c r="I19" s="41"/>
    </row>
    <row r="20" spans="1:9" ht="12.75" customHeight="1">
      <c r="A20" s="128" t="s">
        <v>19</v>
      </c>
      <c r="B20" s="142" t="s">
        <v>133</v>
      </c>
      <c r="C20" s="42"/>
      <c r="D20" s="277">
        <f>H32-D18</f>
        <v>41558763</v>
      </c>
      <c r="E20" s="277">
        <f>I32-E18</f>
        <v>44482603</v>
      </c>
      <c r="F20" s="134" t="s">
        <v>117</v>
      </c>
      <c r="G20" s="43"/>
      <c r="H20" s="43"/>
      <c r="I20" s="43"/>
    </row>
    <row r="21" spans="1:9" ht="12.75" customHeight="1">
      <c r="A21" s="126" t="s">
        <v>20</v>
      </c>
      <c r="B21" s="142" t="s">
        <v>134</v>
      </c>
      <c r="C21" s="42"/>
      <c r="D21" s="277"/>
      <c r="E21" s="277"/>
      <c r="F21" s="134" t="s">
        <v>90</v>
      </c>
      <c r="G21" s="43"/>
      <c r="H21" s="43"/>
      <c r="I21" s="43"/>
    </row>
    <row r="22" spans="1:9" ht="12.75" customHeight="1">
      <c r="A22" s="128" t="s">
        <v>21</v>
      </c>
      <c r="B22" s="142" t="s">
        <v>135</v>
      </c>
      <c r="C22" s="42"/>
      <c r="D22" s="277"/>
      <c r="E22" s="277"/>
      <c r="F22" s="134" t="s">
        <v>91</v>
      </c>
      <c r="G22" s="43"/>
      <c r="H22" s="43"/>
      <c r="I22" s="43"/>
    </row>
    <row r="23" spans="1:9" ht="12.75" customHeight="1">
      <c r="A23" s="126" t="s">
        <v>22</v>
      </c>
      <c r="B23" s="142" t="s">
        <v>136</v>
      </c>
      <c r="C23" s="42"/>
      <c r="D23" s="278"/>
      <c r="E23" s="278"/>
      <c r="F23" s="133" t="s">
        <v>130</v>
      </c>
      <c r="G23" s="43"/>
      <c r="H23" s="43"/>
      <c r="I23" s="43"/>
    </row>
    <row r="24" spans="1:9" ht="12.75" customHeight="1">
      <c r="A24" s="128" t="s">
        <v>23</v>
      </c>
      <c r="B24" s="143" t="s">
        <v>137</v>
      </c>
      <c r="C24" s="42"/>
      <c r="D24" s="277"/>
      <c r="E24" s="277"/>
      <c r="F24" s="134" t="s">
        <v>118</v>
      </c>
      <c r="G24" s="43"/>
      <c r="H24" s="43"/>
      <c r="I24" s="43"/>
    </row>
    <row r="25" spans="1:9" ht="12.75" customHeight="1">
      <c r="A25" s="126" t="s">
        <v>24</v>
      </c>
      <c r="B25" s="144" t="s">
        <v>138</v>
      </c>
      <c r="C25" s="136">
        <f>+C26+C27+C28+C29+C30</f>
        <v>0</v>
      </c>
      <c r="D25" s="281"/>
      <c r="E25" s="281"/>
      <c r="F25" s="145" t="s">
        <v>116</v>
      </c>
      <c r="G25" s="43"/>
      <c r="H25" s="43"/>
      <c r="I25" s="43"/>
    </row>
    <row r="26" spans="1:9" ht="12.75" customHeight="1">
      <c r="A26" s="128" t="s">
        <v>25</v>
      </c>
      <c r="B26" s="143" t="s">
        <v>139</v>
      </c>
      <c r="C26" s="42">
        <f>'5.1. sz. mell Önkorm'!C65</f>
        <v>0</v>
      </c>
      <c r="D26" s="282"/>
      <c r="E26" s="282"/>
      <c r="F26" s="145" t="s">
        <v>325</v>
      </c>
      <c r="G26" s="43">
        <f>'1.sz.mell.összevont mérl.'!C140</f>
        <v>642000</v>
      </c>
      <c r="H26" s="43">
        <f>'1.sz.mell.összevont mérl.'!D140</f>
        <v>0</v>
      </c>
      <c r="I26" s="111">
        <f>SUM(G26:H26)</f>
        <v>642000</v>
      </c>
    </row>
    <row r="27" spans="1:9" ht="12.75" customHeight="1">
      <c r="A27" s="126" t="s">
        <v>26</v>
      </c>
      <c r="B27" s="143" t="s">
        <v>140</v>
      </c>
      <c r="C27" s="42"/>
      <c r="D27" s="282"/>
      <c r="E27" s="282"/>
      <c r="F27" s="140"/>
      <c r="G27" s="43"/>
      <c r="H27" s="43"/>
      <c r="I27" s="43"/>
    </row>
    <row r="28" spans="1:9" ht="12.75" customHeight="1">
      <c r="A28" s="128" t="s">
        <v>27</v>
      </c>
      <c r="B28" s="142" t="s">
        <v>141</v>
      </c>
      <c r="C28" s="42"/>
      <c r="D28" s="282"/>
      <c r="E28" s="282"/>
      <c r="F28" s="50"/>
      <c r="G28" s="43"/>
      <c r="H28" s="43"/>
      <c r="I28" s="43"/>
    </row>
    <row r="29" spans="1:9" ht="12.75" customHeight="1">
      <c r="A29" s="126" t="s">
        <v>28</v>
      </c>
      <c r="B29" s="146" t="s">
        <v>142</v>
      </c>
      <c r="C29" s="42"/>
      <c r="D29" s="277"/>
      <c r="E29" s="277"/>
      <c r="F29" s="32"/>
      <c r="G29" s="43"/>
      <c r="H29" s="43"/>
      <c r="I29" s="43"/>
    </row>
    <row r="30" spans="1:9" ht="12.75" customHeight="1" thickBot="1">
      <c r="A30" s="128" t="s">
        <v>29</v>
      </c>
      <c r="B30" s="147" t="s">
        <v>143</v>
      </c>
      <c r="C30" s="42"/>
      <c r="D30" s="282"/>
      <c r="E30" s="282"/>
      <c r="F30" s="50"/>
      <c r="G30" s="43"/>
      <c r="H30" s="43"/>
      <c r="I30" s="43"/>
    </row>
    <row r="31" spans="1:9" ht="21.75" customHeight="1" thickBot="1">
      <c r="A31" s="131" t="s">
        <v>30</v>
      </c>
      <c r="B31" s="52" t="s">
        <v>322</v>
      </c>
      <c r="C31" s="108">
        <f>+C19+C25</f>
        <v>0</v>
      </c>
      <c r="D31" s="108">
        <f>+D19+D25</f>
        <v>41558763</v>
      </c>
      <c r="E31" s="108">
        <f>+E19+E25</f>
        <v>44482603</v>
      </c>
      <c r="F31" s="52" t="s">
        <v>326</v>
      </c>
      <c r="G31" s="113">
        <f>SUM(G19:G30)</f>
        <v>642000</v>
      </c>
      <c r="H31" s="113">
        <f>SUM(H19:H30)</f>
        <v>0</v>
      </c>
      <c r="I31" s="113">
        <f>SUM(I19:I30)</f>
        <v>642000</v>
      </c>
    </row>
    <row r="32" spans="1:9" ht="18" customHeight="1" thickBot="1">
      <c r="A32" s="131" t="s">
        <v>31</v>
      </c>
      <c r="B32" s="137" t="s">
        <v>327</v>
      </c>
      <c r="C32" s="138">
        <f>+C18+C31</f>
        <v>0</v>
      </c>
      <c r="D32" s="138">
        <f>+D18+D31</f>
        <v>334771304</v>
      </c>
      <c r="E32" s="138">
        <f>+E18+E31</f>
        <v>337695144</v>
      </c>
      <c r="F32" s="137" t="s">
        <v>328</v>
      </c>
      <c r="G32" s="138">
        <f>+G18+G31</f>
        <v>2923840</v>
      </c>
      <c r="H32" s="138">
        <f>+H18+H31</f>
        <v>334771304</v>
      </c>
      <c r="I32" s="138">
        <f>+I18+I31</f>
        <v>337695144</v>
      </c>
    </row>
    <row r="33" spans="1:9" ht="13.5" thickBot="1">
      <c r="A33" s="131" t="s">
        <v>32</v>
      </c>
      <c r="B33" s="137" t="s">
        <v>92</v>
      </c>
      <c r="C33" s="138">
        <f>IF(C18-G18&lt;0,G18-C18,"-")</f>
        <v>2281840</v>
      </c>
      <c r="D33" s="138">
        <f>IF(D18-H18&lt;0,H18-D18,"-")</f>
        <v>41558763</v>
      </c>
      <c r="E33" s="138">
        <f>IF(E18-I18&lt;0,I18-E18,"-")</f>
        <v>43840603</v>
      </c>
      <c r="F33" s="137" t="s">
        <v>93</v>
      </c>
      <c r="G33" s="138" t="str">
        <f>IF(C18-G18&gt;0,C18-G18,"-")</f>
        <v>-</v>
      </c>
      <c r="H33" s="138" t="str">
        <f>IF(D18-H18&gt;0,D18-H18,"-")</f>
        <v>-</v>
      </c>
      <c r="I33" s="138" t="str">
        <f>IF(E18-I18&gt;0,E18-I18,"-")</f>
        <v>-</v>
      </c>
    </row>
    <row r="34" spans="1:9" ht="13.5" thickBot="1">
      <c r="A34" s="131" t="s">
        <v>33</v>
      </c>
      <c r="B34" s="137" t="s">
        <v>131</v>
      </c>
      <c r="C34" s="138">
        <f>IF(C18+C19-G32&lt;0,G32-(C18+C19),"-")</f>
        <v>2923840</v>
      </c>
      <c r="D34" s="138" t="str">
        <f>IF(D18+D19-H32&lt;0,H32-(D18+D19),"-")</f>
        <v>-</v>
      </c>
      <c r="E34" s="138" t="str">
        <f>IF(E18+E19-I32&lt;0,I32-(E18+E19),"-")</f>
        <v>-</v>
      </c>
      <c r="F34" s="137" t="s">
        <v>132</v>
      </c>
      <c r="G34" s="138" t="str">
        <f>IF(C18+C19-G32&gt;0,C18+C19-G32,"-")</f>
        <v>-</v>
      </c>
      <c r="H34" s="138" t="str">
        <f>IF(D18+D19-H32&gt;0,D18+D19-H32,"-")</f>
        <v>-</v>
      </c>
      <c r="I34" s="138" t="str">
        <f>IF(E18+E19-I32&gt;0,E18+E19-I32,"-")</f>
        <v>-</v>
      </c>
    </row>
  </sheetData>
  <sheetProtection/>
  <mergeCells count="2">
    <mergeCell ref="A4:A5"/>
    <mergeCell ref="B1:G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30"/>
  <sheetViews>
    <sheetView workbookViewId="0" topLeftCell="A1">
      <pane xSplit="1" ySplit="5" topLeftCell="B6" activePane="bottomRight" state="frozen"/>
      <selection pane="topLeft" activeCell="A150" sqref="A150:C150"/>
      <selection pane="topRight" activeCell="A150" sqref="A150:C150"/>
      <selection pane="bottomLeft" activeCell="A150" sqref="A150:C150"/>
      <selection pane="bottomRight" activeCell="J15" sqref="J15"/>
    </sheetView>
  </sheetViews>
  <sheetFormatPr defaultColWidth="9.00390625" defaultRowHeight="12.75"/>
  <cols>
    <col min="1" max="1" width="48.00390625" style="30" customWidth="1"/>
    <col min="2" max="2" width="21.00390625" style="29" bestFit="1" customWidth="1"/>
    <col min="3" max="3" width="16.375" style="29" customWidth="1"/>
    <col min="4" max="4" width="18.00390625" style="29" customWidth="1"/>
    <col min="5" max="5" width="16.625" style="29" customWidth="1"/>
    <col min="6" max="7" width="21.00390625" style="29" bestFit="1" customWidth="1"/>
    <col min="8" max="8" width="18.875" style="37" customWidth="1"/>
    <col min="9" max="10" width="12.875" style="29" customWidth="1"/>
    <col min="11" max="11" width="13.875" style="29" customWidth="1"/>
    <col min="12" max="16384" width="9.375" style="29" customWidth="1"/>
  </cols>
  <sheetData>
    <row r="1" spans="2:8" ht="12.75">
      <c r="B1" s="322" t="s">
        <v>451</v>
      </c>
      <c r="C1" s="322"/>
      <c r="D1" s="322"/>
      <c r="E1" s="322"/>
      <c r="F1" s="322"/>
      <c r="G1" s="322"/>
      <c r="H1" s="322"/>
    </row>
    <row r="2" spans="1:8" ht="37.5" customHeight="1">
      <c r="A2" s="321" t="s">
        <v>434</v>
      </c>
      <c r="B2" s="321"/>
      <c r="C2" s="321"/>
      <c r="D2" s="321"/>
      <c r="E2" s="321"/>
      <c r="F2" s="321"/>
      <c r="G2" s="321"/>
      <c r="H2" s="321"/>
    </row>
    <row r="3" spans="1:8" ht="14.25" thickBot="1">
      <c r="A3" s="59"/>
      <c r="B3" s="37"/>
      <c r="C3" s="37"/>
      <c r="D3" s="37"/>
      <c r="E3" s="37"/>
      <c r="F3" s="37"/>
      <c r="G3" s="37"/>
      <c r="H3" s="33" t="s">
        <v>377</v>
      </c>
    </row>
    <row r="4" spans="1:8" s="31" customFormat="1" ht="44.25" customHeight="1" thickBot="1">
      <c r="A4" s="234" t="s">
        <v>48</v>
      </c>
      <c r="B4" s="235" t="s">
        <v>49</v>
      </c>
      <c r="C4" s="235" t="s">
        <v>50</v>
      </c>
      <c r="D4" s="235" t="s">
        <v>432</v>
      </c>
      <c r="E4" s="28" t="s">
        <v>429</v>
      </c>
      <c r="F4" s="271" t="s">
        <v>430</v>
      </c>
      <c r="G4" s="271" t="s">
        <v>431</v>
      </c>
      <c r="H4" s="236" t="s">
        <v>433</v>
      </c>
    </row>
    <row r="5" spans="1:8" s="37" customFormat="1" ht="12" customHeight="1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6">
        <v>8</v>
      </c>
    </row>
    <row r="6" spans="1:8" ht="18" customHeight="1" thickBot="1">
      <c r="A6" s="256" t="s">
        <v>371</v>
      </c>
      <c r="B6" s="242"/>
      <c r="C6" s="243"/>
      <c r="D6" s="242"/>
      <c r="E6" s="242"/>
      <c r="F6" s="283"/>
      <c r="G6" s="283"/>
      <c r="H6" s="244">
        <f>B6-E6</f>
        <v>0</v>
      </c>
    </row>
    <row r="7" spans="1:8" ht="15.75">
      <c r="A7" s="237" t="s">
        <v>425</v>
      </c>
      <c r="B7" s="238">
        <v>8420000</v>
      </c>
      <c r="C7" s="239" t="s">
        <v>467</v>
      </c>
      <c r="D7" s="238">
        <v>2526030</v>
      </c>
      <c r="E7" s="238"/>
      <c r="F7" s="284">
        <v>5893970</v>
      </c>
      <c r="G7" s="284">
        <f>SUM(E7:F7)</f>
        <v>5893970</v>
      </c>
      <c r="H7" s="240"/>
    </row>
    <row r="8" spans="1:8" ht="15.75">
      <c r="A8" s="237" t="s">
        <v>456</v>
      </c>
      <c r="B8" s="284">
        <v>34353736</v>
      </c>
      <c r="C8" s="239"/>
      <c r="D8" s="238"/>
      <c r="E8" s="238"/>
      <c r="F8" s="284">
        <v>34353736</v>
      </c>
      <c r="G8" s="284">
        <f aca="true" t="shared" si="0" ref="G8:G16">SUM(E8:F8)</f>
        <v>34353736</v>
      </c>
      <c r="H8" s="240"/>
    </row>
    <row r="9" spans="1:8" ht="15.75">
      <c r="A9" s="237" t="s">
        <v>457</v>
      </c>
      <c r="B9" s="284">
        <v>1050000</v>
      </c>
      <c r="C9" s="239"/>
      <c r="D9" s="238"/>
      <c r="E9" s="238"/>
      <c r="F9" s="284">
        <v>1050000</v>
      </c>
      <c r="G9" s="284">
        <f t="shared" si="0"/>
        <v>1050000</v>
      </c>
      <c r="H9" s="240"/>
    </row>
    <row r="10" spans="1:8" ht="15.75">
      <c r="A10" s="237" t="s">
        <v>458</v>
      </c>
      <c r="B10" s="284">
        <v>255000</v>
      </c>
      <c r="C10" s="239"/>
      <c r="D10" s="238"/>
      <c r="E10" s="238"/>
      <c r="F10" s="284">
        <v>255000</v>
      </c>
      <c r="G10" s="284">
        <f t="shared" si="0"/>
        <v>255000</v>
      </c>
      <c r="H10" s="240"/>
    </row>
    <row r="11" spans="1:8" ht="15.75">
      <c r="A11" s="237" t="s">
        <v>459</v>
      </c>
      <c r="B11" s="284">
        <v>6500000</v>
      </c>
      <c r="C11" s="239"/>
      <c r="D11" s="238"/>
      <c r="E11" s="238"/>
      <c r="F11" s="284">
        <v>6500000</v>
      </c>
      <c r="G11" s="284">
        <f t="shared" si="0"/>
        <v>6500000</v>
      </c>
      <c r="H11" s="240"/>
    </row>
    <row r="12" spans="1:8" ht="15.75">
      <c r="A12" s="237" t="s">
        <v>460</v>
      </c>
      <c r="B12" s="284">
        <v>27730291</v>
      </c>
      <c r="C12" s="239"/>
      <c r="D12" s="238"/>
      <c r="E12" s="238"/>
      <c r="F12" s="284">
        <v>27730291</v>
      </c>
      <c r="G12" s="284">
        <f t="shared" si="0"/>
        <v>27730291</v>
      </c>
      <c r="H12" s="240"/>
    </row>
    <row r="13" spans="1:8" ht="15.75">
      <c r="A13" s="237" t="s">
        <v>461</v>
      </c>
      <c r="B13" s="284">
        <v>135758508</v>
      </c>
      <c r="C13" s="239"/>
      <c r="D13" s="238"/>
      <c r="E13" s="238"/>
      <c r="F13" s="284">
        <v>135758508</v>
      </c>
      <c r="G13" s="284">
        <f t="shared" si="0"/>
        <v>135758508</v>
      </c>
      <c r="H13" s="240"/>
    </row>
    <row r="14" spans="1:8" ht="15.75">
      <c r="A14" s="237" t="s">
        <v>462</v>
      </c>
      <c r="B14" s="284">
        <v>95423037</v>
      </c>
      <c r="C14" s="239"/>
      <c r="D14" s="238"/>
      <c r="E14" s="238"/>
      <c r="F14" s="284">
        <v>95423037</v>
      </c>
      <c r="G14" s="284">
        <f t="shared" si="0"/>
        <v>95423037</v>
      </c>
      <c r="H14" s="240"/>
    </row>
    <row r="15" spans="1:8" ht="15.75">
      <c r="A15" s="237" t="s">
        <v>463</v>
      </c>
      <c r="B15" s="284">
        <v>17000000</v>
      </c>
      <c r="C15" s="239"/>
      <c r="D15" s="238"/>
      <c r="E15" s="238"/>
      <c r="F15" s="284">
        <v>17000000</v>
      </c>
      <c r="G15" s="284">
        <f t="shared" si="0"/>
        <v>17000000</v>
      </c>
      <c r="H15" s="240"/>
    </row>
    <row r="16" spans="1:8" ht="15.75">
      <c r="A16" s="237" t="s">
        <v>464</v>
      </c>
      <c r="B16" s="238">
        <v>774700</v>
      </c>
      <c r="C16" s="239"/>
      <c r="D16" s="238"/>
      <c r="E16" s="238">
        <v>774700</v>
      </c>
      <c r="F16" s="284"/>
      <c r="G16" s="284">
        <f t="shared" si="0"/>
        <v>774700</v>
      </c>
      <c r="H16" s="240"/>
    </row>
    <row r="17" spans="1:8" ht="15.75">
      <c r="A17" s="237"/>
      <c r="B17" s="238"/>
      <c r="C17" s="239"/>
      <c r="D17" s="238"/>
      <c r="E17" s="238"/>
      <c r="F17" s="284"/>
      <c r="G17" s="284"/>
      <c r="H17" s="240"/>
    </row>
    <row r="18" spans="1:8" ht="15.75">
      <c r="A18" s="237"/>
      <c r="B18" s="238"/>
      <c r="C18" s="239"/>
      <c r="D18" s="238"/>
      <c r="E18" s="238"/>
      <c r="F18" s="284"/>
      <c r="G18" s="284"/>
      <c r="H18" s="240">
        <f>B18-E18</f>
        <v>0</v>
      </c>
    </row>
    <row r="19" spans="1:8" ht="16.5" thickBot="1">
      <c r="A19" s="237"/>
      <c r="B19" s="238"/>
      <c r="C19" s="239"/>
      <c r="D19" s="238"/>
      <c r="E19" s="238"/>
      <c r="F19" s="284"/>
      <c r="G19" s="284"/>
      <c r="H19" s="240"/>
    </row>
    <row r="20" spans="1:8" ht="36.75" customHeight="1" thickBot="1">
      <c r="A20" s="248" t="s">
        <v>372</v>
      </c>
      <c r="B20" s="249">
        <f aca="true" t="shared" si="1" ref="B20:H20">SUM(B7:B19)</f>
        <v>327265272</v>
      </c>
      <c r="C20" s="249">
        <f t="shared" si="1"/>
        <v>0</v>
      </c>
      <c r="D20" s="249">
        <f t="shared" si="1"/>
        <v>2526030</v>
      </c>
      <c r="E20" s="249">
        <f t="shared" si="1"/>
        <v>774700</v>
      </c>
      <c r="F20" s="249">
        <f t="shared" si="1"/>
        <v>323964542</v>
      </c>
      <c r="G20" s="249">
        <f t="shared" si="1"/>
        <v>324739242</v>
      </c>
      <c r="H20" s="249">
        <f t="shared" si="1"/>
        <v>0</v>
      </c>
    </row>
    <row r="21" spans="1:8" ht="16.5" thickBot="1">
      <c r="A21" s="256" t="s">
        <v>374</v>
      </c>
      <c r="B21" s="245"/>
      <c r="C21" s="246"/>
      <c r="D21" s="245"/>
      <c r="E21" s="245"/>
      <c r="F21" s="285"/>
      <c r="G21" s="285"/>
      <c r="H21" s="247">
        <f>B21-E21</f>
        <v>0</v>
      </c>
    </row>
    <row r="22" spans="1:8" ht="15.75">
      <c r="A22" s="237" t="s">
        <v>381</v>
      </c>
      <c r="B22" s="238">
        <v>635000</v>
      </c>
      <c r="C22" s="239" t="s">
        <v>382</v>
      </c>
      <c r="D22" s="238"/>
      <c r="E22" s="238">
        <v>635000</v>
      </c>
      <c r="F22" s="284">
        <v>113310</v>
      </c>
      <c r="G22" s="284">
        <f>SUM(E22:F22)</f>
        <v>748310</v>
      </c>
      <c r="H22" s="240">
        <f>B22-E22</f>
        <v>0</v>
      </c>
    </row>
    <row r="23" spans="1:8" ht="15.75">
      <c r="A23" s="237"/>
      <c r="B23" s="238"/>
      <c r="C23" s="239"/>
      <c r="D23" s="238"/>
      <c r="E23" s="238"/>
      <c r="F23" s="284"/>
      <c r="G23" s="284"/>
      <c r="H23" s="240"/>
    </row>
    <row r="24" spans="1:8" ht="16.5" thickBot="1">
      <c r="A24" s="237"/>
      <c r="B24" s="238"/>
      <c r="C24" s="239"/>
      <c r="D24" s="238"/>
      <c r="E24" s="238"/>
      <c r="F24" s="284"/>
      <c r="G24" s="284"/>
      <c r="H24" s="240"/>
    </row>
    <row r="25" spans="1:8" ht="36.75" customHeight="1" thickBot="1">
      <c r="A25" s="248" t="s">
        <v>375</v>
      </c>
      <c r="B25" s="249">
        <f aca="true" t="shared" si="2" ref="B25:H25">SUM(B22:B24)</f>
        <v>635000</v>
      </c>
      <c r="C25" s="257">
        <f t="shared" si="2"/>
        <v>0</v>
      </c>
      <c r="D25" s="249">
        <f t="shared" si="2"/>
        <v>0</v>
      </c>
      <c r="E25" s="249">
        <f t="shared" si="2"/>
        <v>635000</v>
      </c>
      <c r="F25" s="249">
        <f t="shared" si="2"/>
        <v>113310</v>
      </c>
      <c r="G25" s="249">
        <f t="shared" si="2"/>
        <v>748310</v>
      </c>
      <c r="H25" s="249">
        <f t="shared" si="2"/>
        <v>0</v>
      </c>
    </row>
    <row r="26" spans="1:8" ht="16.5" thickBot="1">
      <c r="A26" s="256" t="s">
        <v>364</v>
      </c>
      <c r="B26" s="255"/>
      <c r="C26" s="246"/>
      <c r="D26" s="245"/>
      <c r="E26" s="245"/>
      <c r="F26" s="285"/>
      <c r="G26" s="285"/>
      <c r="H26" s="247">
        <f>B26-E26</f>
        <v>0</v>
      </c>
    </row>
    <row r="27" spans="1:8" ht="15.75">
      <c r="A27" s="237" t="s">
        <v>381</v>
      </c>
      <c r="B27" s="238">
        <v>584200</v>
      </c>
      <c r="C27" s="239" t="s">
        <v>382</v>
      </c>
      <c r="D27" s="238"/>
      <c r="E27" s="238">
        <v>584200</v>
      </c>
      <c r="F27" s="284"/>
      <c r="G27" s="284">
        <f>SUM(E27:F27)</f>
        <v>584200</v>
      </c>
      <c r="H27" s="240"/>
    </row>
    <row r="28" spans="1:8" ht="16.5" thickBot="1">
      <c r="A28" s="237"/>
      <c r="B28" s="238"/>
      <c r="C28" s="239"/>
      <c r="D28" s="238"/>
      <c r="E28" s="238"/>
      <c r="F28" s="284"/>
      <c r="G28" s="284"/>
      <c r="H28" s="240">
        <f>B28-E28</f>
        <v>0</v>
      </c>
    </row>
    <row r="29" spans="1:8" ht="36.75" customHeight="1" thickBot="1">
      <c r="A29" s="248" t="s">
        <v>373</v>
      </c>
      <c r="B29" s="249">
        <f>SUM(B27:B28)</f>
        <v>584200</v>
      </c>
      <c r="C29" s="257">
        <f>SUM(C28:C28)</f>
        <v>0</v>
      </c>
      <c r="D29" s="249">
        <f>SUM(D27:D28)</f>
        <v>0</v>
      </c>
      <c r="E29" s="249">
        <f>SUM(E27:E28)</f>
        <v>584200</v>
      </c>
      <c r="F29" s="249">
        <f>SUM(F27:F28)</f>
        <v>0</v>
      </c>
      <c r="G29" s="249">
        <f>SUM(G27:G28)</f>
        <v>584200</v>
      </c>
      <c r="H29" s="249">
        <f>SUM(H27:H28)</f>
        <v>0</v>
      </c>
    </row>
    <row r="30" spans="1:8" ht="36.75" customHeight="1" thickBot="1">
      <c r="A30" s="253" t="s">
        <v>376</v>
      </c>
      <c r="B30" s="254">
        <f aca="true" t="shared" si="3" ref="B30:H30">SUM(B29,B25,B20)</f>
        <v>328484472</v>
      </c>
      <c r="C30" s="254">
        <f t="shared" si="3"/>
        <v>0</v>
      </c>
      <c r="D30" s="254">
        <f t="shared" si="3"/>
        <v>2526030</v>
      </c>
      <c r="E30" s="254">
        <f t="shared" si="3"/>
        <v>1993900</v>
      </c>
      <c r="F30" s="254">
        <f t="shared" si="3"/>
        <v>324077852</v>
      </c>
      <c r="G30" s="254">
        <f t="shared" si="3"/>
        <v>326071752</v>
      </c>
      <c r="H30" s="254">
        <f t="shared" si="3"/>
        <v>0</v>
      </c>
    </row>
  </sheetData>
  <sheetProtection/>
  <mergeCells count="2">
    <mergeCell ref="A2:H2"/>
    <mergeCell ref="B1:H1"/>
  </mergeCells>
  <printOptions horizontalCentered="1"/>
  <pageMargins left="0" right="0" top="0.3937007874015748" bottom="0.3937007874015748" header="0.3937007874015748" footer="0.1968503937007874"/>
  <pageSetup fitToWidth="0" fitToHeight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9"/>
  <sheetViews>
    <sheetView workbookViewId="0" topLeftCell="A1">
      <selection activeCell="H6" sqref="H6"/>
    </sheetView>
  </sheetViews>
  <sheetFormatPr defaultColWidth="9.00390625" defaultRowHeight="12.75"/>
  <cols>
    <col min="1" max="1" width="53.50390625" style="30" customWidth="1"/>
    <col min="2" max="2" width="17.00390625" style="29" customWidth="1"/>
    <col min="3" max="3" width="16.375" style="29" customWidth="1"/>
    <col min="4" max="4" width="18.00390625" style="29" customWidth="1"/>
    <col min="5" max="7" width="16.625" style="29" customWidth="1"/>
    <col min="8" max="8" width="18.875" style="29" customWidth="1"/>
    <col min="9" max="10" width="12.875" style="29" customWidth="1"/>
    <col min="11" max="11" width="13.875" style="29" customWidth="1"/>
    <col min="12" max="16384" width="9.375" style="29" customWidth="1"/>
  </cols>
  <sheetData>
    <row r="1" spans="2:8" ht="25.5" customHeight="1">
      <c r="B1" s="322" t="s">
        <v>450</v>
      </c>
      <c r="C1" s="322"/>
      <c r="D1" s="322"/>
      <c r="E1" s="322"/>
      <c r="F1" s="322"/>
      <c r="G1" s="322"/>
      <c r="H1" s="322"/>
    </row>
    <row r="2" spans="1:8" ht="64.5" customHeight="1">
      <c r="A2" s="321" t="s">
        <v>435</v>
      </c>
      <c r="B2" s="321"/>
      <c r="C2" s="321"/>
      <c r="D2" s="321"/>
      <c r="E2" s="321"/>
      <c r="F2" s="321"/>
      <c r="G2" s="321"/>
      <c r="H2" s="321"/>
    </row>
    <row r="3" spans="1:8" ht="23.25" customHeight="1" thickBot="1">
      <c r="A3" s="59"/>
      <c r="B3" s="37"/>
      <c r="C3" s="37"/>
      <c r="D3" s="37"/>
      <c r="E3" s="37"/>
      <c r="F3" s="37"/>
      <c r="G3" s="37"/>
      <c r="H3" s="33" t="s">
        <v>377</v>
      </c>
    </row>
    <row r="4" spans="1:8" s="31" customFormat="1" ht="48.75" customHeight="1" thickBot="1">
      <c r="A4" s="234" t="s">
        <v>51</v>
      </c>
      <c r="B4" s="235" t="s">
        <v>49</v>
      </c>
      <c r="C4" s="235" t="s">
        <v>50</v>
      </c>
      <c r="D4" s="235" t="s">
        <v>432</v>
      </c>
      <c r="E4" s="28" t="s">
        <v>429</v>
      </c>
      <c r="F4" s="271" t="s">
        <v>430</v>
      </c>
      <c r="G4" s="271" t="s">
        <v>431</v>
      </c>
      <c r="H4" s="236" t="s">
        <v>433</v>
      </c>
    </row>
    <row r="5" spans="1:8" s="37" customFormat="1" ht="15" customHeight="1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6">
        <v>8</v>
      </c>
    </row>
    <row r="6" spans="1:8" ht="40.5" customHeight="1">
      <c r="A6" s="241" t="s">
        <v>465</v>
      </c>
      <c r="B6" s="238"/>
      <c r="C6" s="239" t="s">
        <v>466</v>
      </c>
      <c r="D6" s="238"/>
      <c r="E6" s="238">
        <v>358140</v>
      </c>
      <c r="F6" s="284"/>
      <c r="G6" s="284">
        <f>SUM(E6:F6)</f>
        <v>358140</v>
      </c>
      <c r="H6" s="240"/>
    </row>
    <row r="7" spans="1:8" ht="40.5" customHeight="1">
      <c r="A7" s="241"/>
      <c r="B7" s="238"/>
      <c r="C7" s="239"/>
      <c r="D7" s="238"/>
      <c r="E7" s="238"/>
      <c r="F7" s="284"/>
      <c r="G7" s="284">
        <f>SUM(E7:F7)</f>
        <v>0</v>
      </c>
      <c r="H7" s="240"/>
    </row>
    <row r="8" spans="1:8" ht="40.5" customHeight="1" thickBot="1">
      <c r="A8" s="241"/>
      <c r="B8" s="238"/>
      <c r="C8" s="239"/>
      <c r="D8" s="238"/>
      <c r="E8" s="238"/>
      <c r="F8" s="284"/>
      <c r="G8" s="284"/>
      <c r="H8" s="240"/>
    </row>
    <row r="9" spans="1:8" s="39" customFormat="1" ht="30.75" customHeight="1" thickBot="1">
      <c r="A9" s="231" t="s">
        <v>47</v>
      </c>
      <c r="B9" s="232">
        <f>SUM(B6:B8)</f>
        <v>0</v>
      </c>
      <c r="C9" s="233"/>
      <c r="D9" s="232">
        <f>SUM(D6:D8)</f>
        <v>0</v>
      </c>
      <c r="E9" s="232">
        <f>SUM(E6:E8)</f>
        <v>358140</v>
      </c>
      <c r="F9" s="232">
        <f>SUM(F6:F8)</f>
        <v>0</v>
      </c>
      <c r="G9" s="232">
        <f>SUM(G6:G8)</f>
        <v>358140</v>
      </c>
      <c r="H9" s="232">
        <f>SUM(H6:H8)</f>
        <v>0</v>
      </c>
    </row>
  </sheetData>
  <sheetProtection/>
  <mergeCells count="2">
    <mergeCell ref="A2:H2"/>
    <mergeCell ref="B1:H1"/>
  </mergeCells>
  <printOptions horizontalCentered="1"/>
  <pageMargins left="0.7874015748031497" right="0.7874015748031497" top="1.220472440944882" bottom="0.984251968503937" header="0.7874015748031497" footer="0.7874015748031497"/>
  <pageSetup fitToHeight="1" fitToWidth="1" horizontalDpi="300" verticalDpi="300" orientation="landscape" paperSize="9" scale="83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K147"/>
  <sheetViews>
    <sheetView tabSelected="1" zoomScale="130" zoomScaleNormal="130" zoomScaleSheetLayoutView="85" workbookViewId="0" topLeftCell="A91">
      <selection activeCell="C2" sqref="C2"/>
    </sheetView>
  </sheetViews>
  <sheetFormatPr defaultColWidth="9.00390625" defaultRowHeight="12.75"/>
  <cols>
    <col min="1" max="1" width="8.125" style="168" customWidth="1"/>
    <col min="2" max="2" width="59.50390625" style="169" customWidth="1"/>
    <col min="3" max="3" width="12.50390625" style="170" customWidth="1"/>
    <col min="4" max="5" width="12.625" style="170" bestFit="1" customWidth="1"/>
    <col min="6" max="7" width="9.375" style="2" customWidth="1"/>
    <col min="8" max="8" width="12.50390625" style="2" bestFit="1" customWidth="1"/>
    <col min="9" max="16384" width="9.375" style="2" customWidth="1"/>
  </cols>
  <sheetData>
    <row r="1" spans="1:5" s="1" customFormat="1" ht="16.5" customHeight="1" thickBot="1">
      <c r="A1" s="65"/>
      <c r="B1" s="67"/>
      <c r="C1" s="251" t="s">
        <v>447</v>
      </c>
      <c r="D1" s="251"/>
      <c r="E1" s="251"/>
    </row>
    <row r="2" spans="1:5" s="45" customFormat="1" ht="21" customHeight="1">
      <c r="A2" s="175" t="s">
        <v>45</v>
      </c>
      <c r="B2" s="149" t="s">
        <v>369</v>
      </c>
      <c r="C2" s="230"/>
      <c r="D2" s="230"/>
      <c r="E2" s="230"/>
    </row>
    <row r="3" spans="1:5" s="293" customFormat="1" ht="24.75" thickBot="1">
      <c r="A3" s="291" t="s">
        <v>119</v>
      </c>
      <c r="B3" s="150" t="s">
        <v>383</v>
      </c>
      <c r="C3" s="292" t="s">
        <v>417</v>
      </c>
      <c r="D3" s="302" t="s">
        <v>427</v>
      </c>
      <c r="E3" s="292" t="s">
        <v>418</v>
      </c>
    </row>
    <row r="4" spans="1:5" s="46" customFormat="1" ht="15.75" customHeight="1" thickBot="1">
      <c r="A4" s="68"/>
      <c r="B4" s="68"/>
      <c r="C4" s="326" t="s">
        <v>377</v>
      </c>
      <c r="D4" s="326"/>
      <c r="E4" s="326"/>
    </row>
    <row r="5" spans="1:5" ht="13.5" thickBot="1">
      <c r="A5" s="176" t="s">
        <v>121</v>
      </c>
      <c r="B5" s="70" t="s">
        <v>38</v>
      </c>
      <c r="C5" s="323" t="s">
        <v>39</v>
      </c>
      <c r="D5" s="324"/>
      <c r="E5" s="325"/>
    </row>
    <row r="6" spans="1:5" s="40" customFormat="1" ht="12.75" customHeight="1" thickBot="1">
      <c r="A6" s="61">
        <v>1</v>
      </c>
      <c r="B6" s="62">
        <v>2</v>
      </c>
      <c r="C6" s="63">
        <v>3</v>
      </c>
      <c r="D6" s="63">
        <v>4</v>
      </c>
      <c r="E6" s="63">
        <v>5</v>
      </c>
    </row>
    <row r="7" spans="1:5" s="40" customFormat="1" ht="15.75" customHeight="1" thickBot="1">
      <c r="A7" s="71"/>
      <c r="B7" s="72" t="s">
        <v>40</v>
      </c>
      <c r="C7" s="151"/>
      <c r="D7" s="151"/>
      <c r="E7" s="151"/>
    </row>
    <row r="8" spans="1:5" s="40" customFormat="1" ht="12" customHeight="1" thickBot="1">
      <c r="A8" s="25" t="s">
        <v>6</v>
      </c>
      <c r="B8" s="19" t="s">
        <v>145</v>
      </c>
      <c r="C8" s="93">
        <f>+C9+C10+C11+C12+C13+C14</f>
        <v>96892233</v>
      </c>
      <c r="D8" s="93">
        <f>+D9+D10+D11+D12+D13+D14</f>
        <v>169879</v>
      </c>
      <c r="E8" s="93">
        <f>+E9+E10+E11+E12+E13+E14</f>
        <v>97062112</v>
      </c>
    </row>
    <row r="9" spans="1:5" s="47" customFormat="1" ht="12" customHeight="1">
      <c r="A9" s="202" t="s">
        <v>64</v>
      </c>
      <c r="B9" s="185" t="s">
        <v>146</v>
      </c>
      <c r="C9" s="96">
        <f>'[3]Összesítő'!$D$305</f>
        <v>27784157</v>
      </c>
      <c r="D9" s="96"/>
      <c r="E9" s="96">
        <f>SUM(C9:D9)</f>
        <v>27784157</v>
      </c>
    </row>
    <row r="10" spans="1:5" s="48" customFormat="1" ht="12" customHeight="1">
      <c r="A10" s="203" t="s">
        <v>65</v>
      </c>
      <c r="B10" s="186" t="s">
        <v>147</v>
      </c>
      <c r="C10" s="96">
        <f>'[3]Összesítő'!$D$306</f>
        <v>41523234</v>
      </c>
      <c r="D10" s="96"/>
      <c r="E10" s="96">
        <f>SUM(C10:D10)</f>
        <v>41523234</v>
      </c>
    </row>
    <row r="11" spans="1:5" s="48" customFormat="1" ht="12" customHeight="1">
      <c r="A11" s="203" t="s">
        <v>66</v>
      </c>
      <c r="B11" s="186" t="s">
        <v>148</v>
      </c>
      <c r="C11" s="96">
        <f>'[3]Összesítő'!$D$307</f>
        <v>24933732</v>
      </c>
      <c r="D11" s="96">
        <v>73463</v>
      </c>
      <c r="E11" s="96">
        <f aca="true" t="shared" si="0" ref="E11:E21">SUM(C11:D11)</f>
        <v>25007195</v>
      </c>
    </row>
    <row r="12" spans="1:5" s="48" customFormat="1" ht="12" customHeight="1">
      <c r="A12" s="203" t="s">
        <v>67</v>
      </c>
      <c r="B12" s="186" t="s">
        <v>149</v>
      </c>
      <c r="C12" s="96">
        <f>'[3]Összesítő'!$D$308</f>
        <v>2651110</v>
      </c>
      <c r="D12" s="96"/>
      <c r="E12" s="96">
        <f t="shared" si="0"/>
        <v>2651110</v>
      </c>
    </row>
    <row r="13" spans="1:5" s="48" customFormat="1" ht="12" customHeight="1">
      <c r="A13" s="203" t="s">
        <v>84</v>
      </c>
      <c r="B13" s="186" t="s">
        <v>150</v>
      </c>
      <c r="C13" s="96"/>
      <c r="D13" s="96"/>
      <c r="E13" s="96">
        <f t="shared" si="0"/>
        <v>0</v>
      </c>
    </row>
    <row r="14" spans="1:5" s="47" customFormat="1" ht="12" customHeight="1" thickBot="1">
      <c r="A14" s="204" t="s">
        <v>68</v>
      </c>
      <c r="B14" s="187" t="s">
        <v>151</v>
      </c>
      <c r="C14" s="96"/>
      <c r="D14" s="96">
        <v>96416</v>
      </c>
      <c r="E14" s="96">
        <f t="shared" si="0"/>
        <v>96416</v>
      </c>
    </row>
    <row r="15" spans="1:5" s="47" customFormat="1" ht="12" customHeight="1" thickBot="1">
      <c r="A15" s="25" t="s">
        <v>7</v>
      </c>
      <c r="B15" s="88" t="s">
        <v>152</v>
      </c>
      <c r="C15" s="93">
        <f>+C16+C17+C18+C19+C20</f>
        <v>16503000</v>
      </c>
      <c r="D15" s="93">
        <f>+D16+D17+D18+D19+D20</f>
        <v>987653</v>
      </c>
      <c r="E15" s="93">
        <f>+E16+E17+E18+E19+E20</f>
        <v>17490653</v>
      </c>
    </row>
    <row r="16" spans="1:5" s="47" customFormat="1" ht="12" customHeight="1">
      <c r="A16" s="202" t="s">
        <v>70</v>
      </c>
      <c r="B16" s="185" t="s">
        <v>153</v>
      </c>
      <c r="C16" s="96"/>
      <c r="D16" s="96">
        <f>'[2]összesítő-onkormanyzat'!$S$16</f>
        <v>987653</v>
      </c>
      <c r="E16" s="96">
        <f t="shared" si="0"/>
        <v>987653</v>
      </c>
    </row>
    <row r="17" spans="1:5" s="47" customFormat="1" ht="12" customHeight="1">
      <c r="A17" s="203" t="s">
        <v>71</v>
      </c>
      <c r="B17" s="186" t="s">
        <v>154</v>
      </c>
      <c r="C17" s="96"/>
      <c r="D17" s="96"/>
      <c r="E17" s="96">
        <f t="shared" si="0"/>
        <v>0</v>
      </c>
    </row>
    <row r="18" spans="1:5" s="47" customFormat="1" ht="12" customHeight="1">
      <c r="A18" s="203" t="s">
        <v>72</v>
      </c>
      <c r="B18" s="186" t="s">
        <v>357</v>
      </c>
      <c r="C18" s="96"/>
      <c r="D18" s="96"/>
      <c r="E18" s="96">
        <f t="shared" si="0"/>
        <v>0</v>
      </c>
    </row>
    <row r="19" spans="1:5" s="47" customFormat="1" ht="12" customHeight="1">
      <c r="A19" s="203" t="s">
        <v>73</v>
      </c>
      <c r="B19" s="186" t="s">
        <v>358</v>
      </c>
      <c r="C19" s="96"/>
      <c r="D19" s="96"/>
      <c r="E19" s="96">
        <f t="shared" si="0"/>
        <v>0</v>
      </c>
    </row>
    <row r="20" spans="1:5" s="47" customFormat="1" ht="12" customHeight="1">
      <c r="A20" s="203" t="s">
        <v>74</v>
      </c>
      <c r="B20" s="186" t="s">
        <v>155</v>
      </c>
      <c r="C20" s="96">
        <f>'[3]Összesítő'!$D$329</f>
        <v>16503000</v>
      </c>
      <c r="D20" s="96"/>
      <c r="E20" s="96">
        <f t="shared" si="0"/>
        <v>16503000</v>
      </c>
    </row>
    <row r="21" spans="1:5" s="48" customFormat="1" ht="12" customHeight="1" thickBot="1">
      <c r="A21" s="204" t="s">
        <v>80</v>
      </c>
      <c r="B21" s="187" t="s">
        <v>156</v>
      </c>
      <c r="C21" s="96"/>
      <c r="D21" s="96"/>
      <c r="E21" s="96">
        <f t="shared" si="0"/>
        <v>0</v>
      </c>
    </row>
    <row r="22" spans="1:5" s="48" customFormat="1" ht="12" customHeight="1" thickBot="1">
      <c r="A22" s="25" t="s">
        <v>8</v>
      </c>
      <c r="B22" s="19" t="s">
        <v>157</v>
      </c>
      <c r="C22" s="93">
        <f>+C23+C24+C25+C26+C27</f>
        <v>0</v>
      </c>
      <c r="D22" s="93">
        <f>+D23+D24+D25+D26+D27</f>
        <v>293212541</v>
      </c>
      <c r="E22" s="93">
        <f>+E23+E24+E25+E26+E27</f>
        <v>293212541</v>
      </c>
    </row>
    <row r="23" spans="1:5" s="48" customFormat="1" ht="12" customHeight="1">
      <c r="A23" s="202" t="s">
        <v>53</v>
      </c>
      <c r="B23" s="185" t="s">
        <v>158</v>
      </c>
      <c r="C23" s="96"/>
      <c r="D23" s="96"/>
      <c r="E23" s="96"/>
    </row>
    <row r="24" spans="1:5" s="47" customFormat="1" ht="12" customHeight="1">
      <c r="A24" s="203" t="s">
        <v>54</v>
      </c>
      <c r="B24" s="186" t="s">
        <v>159</v>
      </c>
      <c r="C24" s="96"/>
      <c r="D24" s="96"/>
      <c r="E24" s="96"/>
    </row>
    <row r="25" spans="1:5" s="48" customFormat="1" ht="12" customHeight="1">
      <c r="A25" s="203" t="s">
        <v>55</v>
      </c>
      <c r="B25" s="186" t="s">
        <v>359</v>
      </c>
      <c r="C25" s="96"/>
      <c r="D25" s="96"/>
      <c r="E25" s="96"/>
    </row>
    <row r="26" spans="1:5" s="48" customFormat="1" ht="12" customHeight="1">
      <c r="A26" s="203" t="s">
        <v>56</v>
      </c>
      <c r="B26" s="186" t="s">
        <v>360</v>
      </c>
      <c r="C26" s="96"/>
      <c r="D26" s="96"/>
      <c r="E26" s="96"/>
    </row>
    <row r="27" spans="1:5" s="48" customFormat="1" ht="12" customHeight="1">
      <c r="A27" s="203" t="s">
        <v>94</v>
      </c>
      <c r="B27" s="186" t="s">
        <v>160</v>
      </c>
      <c r="C27" s="96"/>
      <c r="D27" s="96">
        <f>'[2]összesítő-onkormanyzat'!$W$32</f>
        <v>293212541</v>
      </c>
      <c r="E27" s="96">
        <f>SUM(C27:D27)</f>
        <v>293212541</v>
      </c>
    </row>
    <row r="28" spans="1:5" s="48" customFormat="1" ht="12" customHeight="1" thickBot="1">
      <c r="A28" s="204" t="s">
        <v>95</v>
      </c>
      <c r="B28" s="187" t="s">
        <v>161</v>
      </c>
      <c r="C28" s="96"/>
      <c r="D28" s="96">
        <v>293212541</v>
      </c>
      <c r="E28" s="96">
        <f>SUM(C28:D28)</f>
        <v>293212541</v>
      </c>
    </row>
    <row r="29" spans="1:5" s="48" customFormat="1" ht="12" customHeight="1" thickBot="1">
      <c r="A29" s="25" t="s">
        <v>96</v>
      </c>
      <c r="B29" s="19" t="s">
        <v>162</v>
      </c>
      <c r="C29" s="99">
        <f>+C30+C33+C34+C35</f>
        <v>150000000</v>
      </c>
      <c r="D29" s="99">
        <f>+D30+D33+D34+D35</f>
        <v>0</v>
      </c>
      <c r="E29" s="99">
        <f>+E30+E33+E34+E35</f>
        <v>150000000</v>
      </c>
    </row>
    <row r="30" spans="1:5" s="48" customFormat="1" ht="12" customHeight="1">
      <c r="A30" s="202" t="s">
        <v>163</v>
      </c>
      <c r="B30" s="185" t="s">
        <v>169</v>
      </c>
      <c r="C30" s="180">
        <f>SUM(C31:C32)</f>
        <v>143000000</v>
      </c>
      <c r="D30" s="180"/>
      <c r="E30" s="96">
        <f aca="true" t="shared" si="1" ref="E30:E46">SUM(C30:D30)</f>
        <v>143000000</v>
      </c>
    </row>
    <row r="31" spans="1:5" s="48" customFormat="1" ht="12" customHeight="1">
      <c r="A31" s="203" t="s">
        <v>164</v>
      </c>
      <c r="B31" s="186" t="s">
        <v>170</v>
      </c>
      <c r="C31" s="95">
        <f>'[3]Összesítő'!$D$355</f>
        <v>24800000</v>
      </c>
      <c r="D31" s="95"/>
      <c r="E31" s="96">
        <f t="shared" si="1"/>
        <v>24800000</v>
      </c>
    </row>
    <row r="32" spans="1:5" s="48" customFormat="1" ht="12" customHeight="1">
      <c r="A32" s="203" t="s">
        <v>165</v>
      </c>
      <c r="B32" s="186" t="s">
        <v>171</v>
      </c>
      <c r="C32" s="96">
        <f>'[3]Összesítő'!$D$366-'[3]Összesítő'!$D$363</f>
        <v>118200000</v>
      </c>
      <c r="D32" s="96"/>
      <c r="E32" s="96">
        <f t="shared" si="1"/>
        <v>118200000</v>
      </c>
    </row>
    <row r="33" spans="1:5" s="48" customFormat="1" ht="12" customHeight="1">
      <c r="A33" s="203" t="s">
        <v>166</v>
      </c>
      <c r="B33" s="186" t="s">
        <v>172</v>
      </c>
      <c r="C33" s="96">
        <f>'[3]Összesítő'!$D$363</f>
        <v>7000000</v>
      </c>
      <c r="D33" s="96"/>
      <c r="E33" s="96">
        <f t="shared" si="1"/>
        <v>7000000</v>
      </c>
    </row>
    <row r="34" spans="1:5" s="48" customFormat="1" ht="12" customHeight="1">
      <c r="A34" s="203" t="s">
        <v>167</v>
      </c>
      <c r="B34" s="186" t="s">
        <v>173</v>
      </c>
      <c r="C34" s="96"/>
      <c r="D34" s="96"/>
      <c r="E34" s="96">
        <f t="shared" si="1"/>
        <v>0</v>
      </c>
    </row>
    <row r="35" spans="1:5" s="48" customFormat="1" ht="12" customHeight="1" thickBot="1">
      <c r="A35" s="204" t="s">
        <v>168</v>
      </c>
      <c r="B35" s="187" t="s">
        <v>174</v>
      </c>
      <c r="C35" s="96"/>
      <c r="D35" s="96"/>
      <c r="E35" s="96">
        <f t="shared" si="1"/>
        <v>0</v>
      </c>
    </row>
    <row r="36" spans="1:5" s="48" customFormat="1" ht="12" customHeight="1" thickBot="1">
      <c r="A36" s="25" t="s">
        <v>10</v>
      </c>
      <c r="B36" s="19" t="s">
        <v>175</v>
      </c>
      <c r="C36" s="93">
        <f>SUM(C37:C46)</f>
        <v>5017960</v>
      </c>
      <c r="D36" s="93">
        <f>SUM(D37:D46)</f>
        <v>0</v>
      </c>
      <c r="E36" s="93">
        <f>SUM(E37:E46)</f>
        <v>5017960</v>
      </c>
    </row>
    <row r="37" spans="1:5" s="48" customFormat="1" ht="12" customHeight="1">
      <c r="A37" s="202" t="s">
        <v>57</v>
      </c>
      <c r="B37" s="185" t="s">
        <v>178</v>
      </c>
      <c r="C37" s="96"/>
      <c r="D37" s="96"/>
      <c r="E37" s="96">
        <f t="shared" si="1"/>
        <v>0</v>
      </c>
    </row>
    <row r="38" spans="1:5" s="48" customFormat="1" ht="12" customHeight="1">
      <c r="A38" s="203" t="s">
        <v>58</v>
      </c>
      <c r="B38" s="186" t="s">
        <v>179</v>
      </c>
      <c r="C38" s="95">
        <f>'[3]Összesítő'!$D$381</f>
        <v>1296000</v>
      </c>
      <c r="D38" s="95"/>
      <c r="E38" s="96">
        <f t="shared" si="1"/>
        <v>1296000</v>
      </c>
    </row>
    <row r="39" spans="1:5" s="48" customFormat="1" ht="12" customHeight="1">
      <c r="A39" s="203" t="s">
        <v>59</v>
      </c>
      <c r="B39" s="186" t="s">
        <v>180</v>
      </c>
      <c r="C39" s="95"/>
      <c r="D39" s="95"/>
      <c r="E39" s="96">
        <f t="shared" si="1"/>
        <v>0</v>
      </c>
    </row>
    <row r="40" spans="1:5" s="48" customFormat="1" ht="12" customHeight="1">
      <c r="A40" s="203" t="s">
        <v>98</v>
      </c>
      <c r="B40" s="186" t="s">
        <v>181</v>
      </c>
      <c r="C40" s="95"/>
      <c r="D40" s="95"/>
      <c r="E40" s="96">
        <f t="shared" si="1"/>
        <v>0</v>
      </c>
    </row>
    <row r="41" spans="1:5" s="48" customFormat="1" ht="12" customHeight="1">
      <c r="A41" s="203" t="s">
        <v>99</v>
      </c>
      <c r="B41" s="186" t="s">
        <v>182</v>
      </c>
      <c r="C41" s="95">
        <f>'[3]Összesítő'!$D$387</f>
        <v>2570140</v>
      </c>
      <c r="D41" s="95"/>
      <c r="E41" s="96">
        <f t="shared" si="1"/>
        <v>2570140</v>
      </c>
    </row>
    <row r="42" spans="1:5" s="48" customFormat="1" ht="12" customHeight="1">
      <c r="A42" s="203" t="s">
        <v>100</v>
      </c>
      <c r="B42" s="186" t="s">
        <v>183</v>
      </c>
      <c r="C42" s="95">
        <f>'[3]Összesítő'!$D$388</f>
        <v>738257.8</v>
      </c>
      <c r="D42" s="95"/>
      <c r="E42" s="96">
        <f t="shared" si="1"/>
        <v>738257.8</v>
      </c>
    </row>
    <row r="43" spans="1:5" s="48" customFormat="1" ht="12" customHeight="1">
      <c r="A43" s="203" t="s">
        <v>101</v>
      </c>
      <c r="B43" s="186" t="s">
        <v>184</v>
      </c>
      <c r="C43" s="95">
        <f>'[3]Összesítő'!$D$389</f>
        <v>413562.19999999995</v>
      </c>
      <c r="D43" s="95"/>
      <c r="E43" s="96">
        <f t="shared" si="1"/>
        <v>413562.19999999995</v>
      </c>
    </row>
    <row r="44" spans="1:5" s="48" customFormat="1" ht="12" customHeight="1">
      <c r="A44" s="203" t="s">
        <v>102</v>
      </c>
      <c r="B44" s="186" t="s">
        <v>185</v>
      </c>
      <c r="C44" s="95"/>
      <c r="D44" s="95"/>
      <c r="E44" s="96">
        <f t="shared" si="1"/>
        <v>0</v>
      </c>
    </row>
    <row r="45" spans="1:5" s="48" customFormat="1" ht="12" customHeight="1">
      <c r="A45" s="203" t="s">
        <v>176</v>
      </c>
      <c r="B45" s="186" t="s">
        <v>186</v>
      </c>
      <c r="C45" s="98"/>
      <c r="D45" s="98"/>
      <c r="E45" s="96">
        <f t="shared" si="1"/>
        <v>0</v>
      </c>
    </row>
    <row r="46" spans="1:5" s="48" customFormat="1" ht="12" customHeight="1" thickBot="1">
      <c r="A46" s="204" t="s">
        <v>177</v>
      </c>
      <c r="B46" s="187" t="s">
        <v>187</v>
      </c>
      <c r="C46" s="174"/>
      <c r="D46" s="174"/>
      <c r="E46" s="96">
        <f t="shared" si="1"/>
        <v>0</v>
      </c>
    </row>
    <row r="47" spans="1:5" s="48" customFormat="1" ht="12" customHeight="1" thickBot="1">
      <c r="A47" s="25" t="s">
        <v>11</v>
      </c>
      <c r="B47" s="19" t="s">
        <v>188</v>
      </c>
      <c r="C47" s="93">
        <f>SUM(C48:C52)</f>
        <v>0</v>
      </c>
      <c r="D47" s="93">
        <f>SUM(D48:D52)</f>
        <v>0</v>
      </c>
      <c r="E47" s="93">
        <f>SUM(E48:E52)</f>
        <v>0</v>
      </c>
    </row>
    <row r="48" spans="1:5" s="48" customFormat="1" ht="12" customHeight="1">
      <c r="A48" s="202" t="s">
        <v>60</v>
      </c>
      <c r="B48" s="185" t="s">
        <v>192</v>
      </c>
      <c r="C48" s="227"/>
      <c r="D48" s="227"/>
      <c r="E48" s="227"/>
    </row>
    <row r="49" spans="1:5" s="48" customFormat="1" ht="12" customHeight="1">
      <c r="A49" s="203" t="s">
        <v>61</v>
      </c>
      <c r="B49" s="186" t="s">
        <v>193</v>
      </c>
      <c r="C49" s="98"/>
      <c r="D49" s="98"/>
      <c r="E49" s="98"/>
    </row>
    <row r="50" spans="1:5" s="48" customFormat="1" ht="12" customHeight="1">
      <c r="A50" s="203" t="s">
        <v>189</v>
      </c>
      <c r="B50" s="186" t="s">
        <v>194</v>
      </c>
      <c r="C50" s="98"/>
      <c r="D50" s="98"/>
      <c r="E50" s="98"/>
    </row>
    <row r="51" spans="1:5" s="48" customFormat="1" ht="12" customHeight="1">
      <c r="A51" s="203" t="s">
        <v>190</v>
      </c>
      <c r="B51" s="186" t="s">
        <v>195</v>
      </c>
      <c r="C51" s="98"/>
      <c r="D51" s="98"/>
      <c r="E51" s="98"/>
    </row>
    <row r="52" spans="1:5" s="48" customFormat="1" ht="12" customHeight="1" thickBot="1">
      <c r="A52" s="204" t="s">
        <v>191</v>
      </c>
      <c r="B52" s="187" t="s">
        <v>196</v>
      </c>
      <c r="C52" s="174"/>
      <c r="D52" s="174"/>
      <c r="E52" s="174"/>
    </row>
    <row r="53" spans="1:5" s="48" customFormat="1" ht="12" customHeight="1" thickBot="1">
      <c r="A53" s="25" t="s">
        <v>103</v>
      </c>
      <c r="B53" s="19" t="s">
        <v>197</v>
      </c>
      <c r="C53" s="93">
        <f>SUM(C54:C56)</f>
        <v>0</v>
      </c>
      <c r="D53" s="93">
        <f>SUM(D54:D56)</f>
        <v>0</v>
      </c>
      <c r="E53" s="93">
        <f>SUM(E54:E56)</f>
        <v>0</v>
      </c>
    </row>
    <row r="54" spans="1:5" s="48" customFormat="1" ht="12" customHeight="1">
      <c r="A54" s="202" t="s">
        <v>62</v>
      </c>
      <c r="B54" s="185" t="s">
        <v>198</v>
      </c>
      <c r="C54" s="96"/>
      <c r="D54" s="96"/>
      <c r="E54" s="96"/>
    </row>
    <row r="55" spans="1:5" s="48" customFormat="1" ht="12" customHeight="1">
      <c r="A55" s="203" t="s">
        <v>63</v>
      </c>
      <c r="B55" s="186" t="s">
        <v>361</v>
      </c>
      <c r="C55" s="95"/>
      <c r="D55" s="95"/>
      <c r="E55" s="95"/>
    </row>
    <row r="56" spans="1:5" s="48" customFormat="1" ht="12" customHeight="1">
      <c r="A56" s="203" t="s">
        <v>202</v>
      </c>
      <c r="B56" s="186" t="s">
        <v>200</v>
      </c>
      <c r="C56" s="95"/>
      <c r="D56" s="95"/>
      <c r="E56" s="95"/>
    </row>
    <row r="57" spans="1:5" s="48" customFormat="1" ht="12" customHeight="1" thickBot="1">
      <c r="A57" s="204" t="s">
        <v>203</v>
      </c>
      <c r="B57" s="187" t="s">
        <v>201</v>
      </c>
      <c r="C57" s="97"/>
      <c r="D57" s="97"/>
      <c r="E57" s="97"/>
    </row>
    <row r="58" spans="1:5" s="48" customFormat="1" ht="12" customHeight="1" thickBot="1">
      <c r="A58" s="25" t="s">
        <v>13</v>
      </c>
      <c r="B58" s="88" t="s">
        <v>204</v>
      </c>
      <c r="C58" s="93">
        <f>SUM(C59:C61)</f>
        <v>0</v>
      </c>
      <c r="D58" s="93">
        <f>SUM(D59:D61)</f>
        <v>0</v>
      </c>
      <c r="E58" s="93">
        <f>SUM(E59:E61)</f>
        <v>0</v>
      </c>
    </row>
    <row r="59" spans="1:5" s="48" customFormat="1" ht="12" customHeight="1">
      <c r="A59" s="202" t="s">
        <v>104</v>
      </c>
      <c r="B59" s="185" t="s">
        <v>206</v>
      </c>
      <c r="C59" s="98"/>
      <c r="D59" s="98"/>
      <c r="E59" s="98"/>
    </row>
    <row r="60" spans="1:5" s="48" customFormat="1" ht="12" customHeight="1">
      <c r="A60" s="203" t="s">
        <v>105</v>
      </c>
      <c r="B60" s="186" t="s">
        <v>362</v>
      </c>
      <c r="C60" s="98"/>
      <c r="D60" s="98"/>
      <c r="E60" s="98"/>
    </row>
    <row r="61" spans="1:5" s="48" customFormat="1" ht="12" customHeight="1">
      <c r="A61" s="203" t="s">
        <v>125</v>
      </c>
      <c r="B61" s="186" t="s">
        <v>207</v>
      </c>
      <c r="C61" s="98"/>
      <c r="D61" s="98"/>
      <c r="E61" s="98"/>
    </row>
    <row r="62" spans="1:5" s="48" customFormat="1" ht="12" customHeight="1" thickBot="1">
      <c r="A62" s="204" t="s">
        <v>205</v>
      </c>
      <c r="B62" s="187" t="s">
        <v>208</v>
      </c>
      <c r="C62" s="98"/>
      <c r="D62" s="98"/>
      <c r="E62" s="98"/>
    </row>
    <row r="63" spans="1:5" s="48" customFormat="1" ht="12" customHeight="1" thickBot="1">
      <c r="A63" s="25" t="s">
        <v>14</v>
      </c>
      <c r="B63" s="19" t="s">
        <v>209</v>
      </c>
      <c r="C63" s="99">
        <f>+C8+C15+C22+C29+C36+C47+C53+C58</f>
        <v>268413193</v>
      </c>
      <c r="D63" s="99">
        <f>+D8+D15+D22+D29+D36+D47+D53+D58</f>
        <v>294370073</v>
      </c>
      <c r="E63" s="99">
        <f>+E8+E15+E22+E29+E36+E47+E53+E58</f>
        <v>562783266</v>
      </c>
    </row>
    <row r="64" spans="1:5" s="48" customFormat="1" ht="12" customHeight="1" thickBot="1">
      <c r="A64" s="205" t="s">
        <v>330</v>
      </c>
      <c r="B64" s="88" t="s">
        <v>211</v>
      </c>
      <c r="C64" s="93">
        <f>SUM(C65:C67)</f>
        <v>0</v>
      </c>
      <c r="D64" s="93">
        <f>SUM(D65:D67)</f>
        <v>0</v>
      </c>
      <c r="E64" s="93">
        <f>SUM(E65:E67)</f>
        <v>0</v>
      </c>
    </row>
    <row r="65" spans="1:5" s="48" customFormat="1" ht="12" customHeight="1">
      <c r="A65" s="202" t="s">
        <v>244</v>
      </c>
      <c r="B65" s="185" t="s">
        <v>212</v>
      </c>
      <c r="C65" s="98"/>
      <c r="D65" s="98"/>
      <c r="E65" s="98"/>
    </row>
    <row r="66" spans="1:5" s="48" customFormat="1" ht="12" customHeight="1">
      <c r="A66" s="203" t="s">
        <v>253</v>
      </c>
      <c r="B66" s="186" t="s">
        <v>213</v>
      </c>
      <c r="C66" s="98"/>
      <c r="D66" s="98"/>
      <c r="E66" s="98"/>
    </row>
    <row r="67" spans="1:5" s="48" customFormat="1" ht="12" customHeight="1" thickBot="1">
      <c r="A67" s="204" t="s">
        <v>254</v>
      </c>
      <c r="B67" s="189" t="s">
        <v>214</v>
      </c>
      <c r="C67" s="98"/>
      <c r="D67" s="98"/>
      <c r="E67" s="98"/>
    </row>
    <row r="68" spans="1:5" s="48" customFormat="1" ht="12" customHeight="1" thickBot="1">
      <c r="A68" s="205" t="s">
        <v>215</v>
      </c>
      <c r="B68" s="88" t="s">
        <v>216</v>
      </c>
      <c r="C68" s="93">
        <f>SUM(C69:C72)</f>
        <v>0</v>
      </c>
      <c r="D68" s="93">
        <f>SUM(D69:D72)</f>
        <v>0</v>
      </c>
      <c r="E68" s="93">
        <f>SUM(E69:E72)</f>
        <v>0</v>
      </c>
    </row>
    <row r="69" spans="1:5" s="48" customFormat="1" ht="12" customHeight="1">
      <c r="A69" s="202" t="s">
        <v>85</v>
      </c>
      <c r="B69" s="185" t="s">
        <v>217</v>
      </c>
      <c r="C69" s="98"/>
      <c r="D69" s="98"/>
      <c r="E69" s="98"/>
    </row>
    <row r="70" spans="1:5" s="48" customFormat="1" ht="12" customHeight="1">
      <c r="A70" s="203" t="s">
        <v>86</v>
      </c>
      <c r="B70" s="186" t="s">
        <v>218</v>
      </c>
      <c r="C70" s="98"/>
      <c r="D70" s="98"/>
      <c r="E70" s="98"/>
    </row>
    <row r="71" spans="1:5" s="48" customFormat="1" ht="12" customHeight="1">
      <c r="A71" s="203" t="s">
        <v>245</v>
      </c>
      <c r="B71" s="186" t="s">
        <v>219</v>
      </c>
      <c r="C71" s="98"/>
      <c r="D71" s="98"/>
      <c r="E71" s="98"/>
    </row>
    <row r="72" spans="1:5" s="48" customFormat="1" ht="12" customHeight="1" thickBot="1">
      <c r="A72" s="204" t="s">
        <v>246</v>
      </c>
      <c r="B72" s="187" t="s">
        <v>220</v>
      </c>
      <c r="C72" s="98"/>
      <c r="D72" s="98"/>
      <c r="E72" s="98"/>
    </row>
    <row r="73" spans="1:5" s="48" customFormat="1" ht="12" customHeight="1" thickBot="1">
      <c r="A73" s="205" t="s">
        <v>221</v>
      </c>
      <c r="B73" s="88" t="s">
        <v>222</v>
      </c>
      <c r="C73" s="93">
        <f>SUM(C74:C75)</f>
        <v>0</v>
      </c>
      <c r="D73" s="93">
        <f>SUM(D74:D75)</f>
        <v>88650536</v>
      </c>
      <c r="E73" s="93">
        <f>SUM(E74:E75)</f>
        <v>88650536</v>
      </c>
    </row>
    <row r="74" spans="1:5" s="48" customFormat="1" ht="12" customHeight="1">
      <c r="A74" s="202" t="s">
        <v>247</v>
      </c>
      <c r="B74" s="185" t="s">
        <v>223</v>
      </c>
      <c r="C74" s="98"/>
      <c r="D74" s="98">
        <f>'[2]összesítő-onkormanyzat'!$V$19</f>
        <v>88650536</v>
      </c>
      <c r="E74" s="96">
        <f>SUM(C74:D74)</f>
        <v>88650536</v>
      </c>
    </row>
    <row r="75" spans="1:5" s="48" customFormat="1" ht="12" customHeight="1" thickBot="1">
      <c r="A75" s="204" t="s">
        <v>248</v>
      </c>
      <c r="B75" s="187" t="s">
        <v>224</v>
      </c>
      <c r="C75" s="98"/>
      <c r="D75" s="98"/>
      <c r="E75" s="98"/>
    </row>
    <row r="76" spans="1:5" s="47" customFormat="1" ht="12" customHeight="1" thickBot="1">
      <c r="A76" s="205" t="s">
        <v>225</v>
      </c>
      <c r="B76" s="88" t="s">
        <v>226</v>
      </c>
      <c r="C76" s="93">
        <f>SUM(C77:C79)</f>
        <v>0</v>
      </c>
      <c r="D76" s="93">
        <f>SUM(D77:D79)</f>
        <v>0</v>
      </c>
      <c r="E76" s="93">
        <f>SUM(E77:E79)</f>
        <v>0</v>
      </c>
    </row>
    <row r="77" spans="1:5" s="48" customFormat="1" ht="12" customHeight="1">
      <c r="A77" s="202" t="s">
        <v>249</v>
      </c>
      <c r="B77" s="185" t="s">
        <v>227</v>
      </c>
      <c r="C77" s="98"/>
      <c r="D77" s="98"/>
      <c r="E77" s="98"/>
    </row>
    <row r="78" spans="1:5" s="48" customFormat="1" ht="12" customHeight="1">
      <c r="A78" s="203" t="s">
        <v>250</v>
      </c>
      <c r="B78" s="186" t="s">
        <v>228</v>
      </c>
      <c r="C78" s="98"/>
      <c r="D78" s="98"/>
      <c r="E78" s="98"/>
    </row>
    <row r="79" spans="1:5" s="48" customFormat="1" ht="12" customHeight="1" thickBot="1">
      <c r="A79" s="204" t="s">
        <v>251</v>
      </c>
      <c r="B79" s="187" t="s">
        <v>229</v>
      </c>
      <c r="C79" s="98"/>
      <c r="D79" s="98"/>
      <c r="E79" s="98"/>
    </row>
    <row r="80" spans="1:5" s="48" customFormat="1" ht="12" customHeight="1" thickBot="1">
      <c r="A80" s="205" t="s">
        <v>230</v>
      </c>
      <c r="B80" s="88" t="s">
        <v>252</v>
      </c>
      <c r="C80" s="93">
        <f>SUM(C81:C84)</f>
        <v>0</v>
      </c>
      <c r="D80" s="93">
        <f>SUM(D81:D84)</f>
        <v>0</v>
      </c>
      <c r="E80" s="93">
        <f>SUM(E81:E84)</f>
        <v>0</v>
      </c>
    </row>
    <row r="81" spans="1:5" s="48" customFormat="1" ht="12" customHeight="1">
      <c r="A81" s="206" t="s">
        <v>231</v>
      </c>
      <c r="B81" s="185" t="s">
        <v>232</v>
      </c>
      <c r="C81" s="98"/>
      <c r="D81" s="98"/>
      <c r="E81" s="98"/>
    </row>
    <row r="82" spans="1:5" s="48" customFormat="1" ht="12" customHeight="1">
      <c r="A82" s="207" t="s">
        <v>233</v>
      </c>
      <c r="B82" s="186" t="s">
        <v>234</v>
      </c>
      <c r="C82" s="98"/>
      <c r="D82" s="98"/>
      <c r="E82" s="98"/>
    </row>
    <row r="83" spans="1:5" s="48" customFormat="1" ht="12" customHeight="1">
      <c r="A83" s="207" t="s">
        <v>235</v>
      </c>
      <c r="B83" s="186" t="s">
        <v>236</v>
      </c>
      <c r="C83" s="98"/>
      <c r="D83" s="98"/>
      <c r="E83" s="98"/>
    </row>
    <row r="84" spans="1:5" s="47" customFormat="1" ht="12" customHeight="1" thickBot="1">
      <c r="A84" s="208" t="s">
        <v>237</v>
      </c>
      <c r="B84" s="187" t="s">
        <v>238</v>
      </c>
      <c r="C84" s="98"/>
      <c r="D84" s="98"/>
      <c r="E84" s="98"/>
    </row>
    <row r="85" spans="1:5" s="47" customFormat="1" ht="12" customHeight="1" thickBot="1">
      <c r="A85" s="205" t="s">
        <v>239</v>
      </c>
      <c r="B85" s="88" t="s">
        <v>240</v>
      </c>
      <c r="C85" s="228"/>
      <c r="D85" s="228"/>
      <c r="E85" s="228"/>
    </row>
    <row r="86" spans="1:5" s="47" customFormat="1" ht="12" customHeight="1" thickBot="1">
      <c r="A86" s="205" t="s">
        <v>241</v>
      </c>
      <c r="B86" s="193" t="s">
        <v>242</v>
      </c>
      <c r="C86" s="99">
        <f>+C64+C68+C73+C76+C80+C85</f>
        <v>0</v>
      </c>
      <c r="D86" s="99">
        <f>+D64+D68+D73+D76+D80+D85</f>
        <v>88650536</v>
      </c>
      <c r="E86" s="99">
        <f>+E64+E68+E73+E76+E80+E85</f>
        <v>88650536</v>
      </c>
    </row>
    <row r="87" spans="1:5" s="47" customFormat="1" ht="12" customHeight="1" thickBot="1">
      <c r="A87" s="209" t="s">
        <v>255</v>
      </c>
      <c r="B87" s="195" t="s">
        <v>356</v>
      </c>
      <c r="C87" s="99">
        <f>+C63+C86</f>
        <v>268413193</v>
      </c>
      <c r="D87" s="99">
        <f>+D63+D86</f>
        <v>383020609</v>
      </c>
      <c r="E87" s="99">
        <f>+E63+E86</f>
        <v>651433802</v>
      </c>
    </row>
    <row r="88" spans="1:5" s="48" customFormat="1" ht="15" customHeight="1">
      <c r="A88" s="77"/>
      <c r="B88" s="78"/>
      <c r="C88" s="156"/>
      <c r="D88" s="156"/>
      <c r="E88" s="156"/>
    </row>
    <row r="89" spans="1:5" ht="13.5" thickBot="1">
      <c r="A89" s="210"/>
      <c r="B89" s="80"/>
      <c r="C89" s="157"/>
      <c r="D89" s="157"/>
      <c r="E89" s="157"/>
    </row>
    <row r="90" spans="1:5" s="40" customFormat="1" ht="27" customHeight="1" thickBot="1">
      <c r="A90" s="81"/>
      <c r="B90" s="286" t="s">
        <v>41</v>
      </c>
      <c r="C90" s="294" t="s">
        <v>417</v>
      </c>
      <c r="D90" s="304" t="s">
        <v>427</v>
      </c>
      <c r="E90" s="295" t="s">
        <v>418</v>
      </c>
    </row>
    <row r="91" spans="1:5" s="49" customFormat="1" ht="12" customHeight="1" thickBot="1">
      <c r="A91" s="177" t="s">
        <v>6</v>
      </c>
      <c r="B91" s="24" t="s">
        <v>258</v>
      </c>
      <c r="C91" s="92">
        <f>SUM(C92:C96)</f>
        <v>136721357.89</v>
      </c>
      <c r="D91" s="92">
        <f>SUM(D92:D96)</f>
        <v>26841373</v>
      </c>
      <c r="E91" s="296">
        <f>SUM(E92:E96)</f>
        <v>163562730.89</v>
      </c>
    </row>
    <row r="92" spans="1:5" ht="12" customHeight="1">
      <c r="A92" s="211" t="s">
        <v>64</v>
      </c>
      <c r="B92" s="8" t="s">
        <v>36</v>
      </c>
      <c r="C92" s="94">
        <f>'[3]Összesítő'!$D$54</f>
        <v>23245400</v>
      </c>
      <c r="D92" s="94">
        <f>'[2]összesítő-onkormanyzat'!$D$42</f>
        <v>1193979</v>
      </c>
      <c r="E92" s="96">
        <f aca="true" t="shared" si="2" ref="E92:E97">SUM(C92:D92)</f>
        <v>24439379</v>
      </c>
    </row>
    <row r="93" spans="1:5" ht="12" customHeight="1">
      <c r="A93" s="203" t="s">
        <v>65</v>
      </c>
      <c r="B93" s="6" t="s">
        <v>106</v>
      </c>
      <c r="C93" s="95">
        <f>'[3]Összesítő'!$D$62</f>
        <v>4594883</v>
      </c>
      <c r="D93" s="95">
        <f>'[2]összesítő-onkormanyzat'!$E$42</f>
        <v>243597</v>
      </c>
      <c r="E93" s="96">
        <f t="shared" si="2"/>
        <v>4838480</v>
      </c>
    </row>
    <row r="94" spans="1:5" ht="12" customHeight="1">
      <c r="A94" s="203" t="s">
        <v>66</v>
      </c>
      <c r="B94" s="6" t="s">
        <v>83</v>
      </c>
      <c r="C94" s="97">
        <f>'[3]Összesítő'!$D$136</f>
        <v>42472081.89</v>
      </c>
      <c r="D94" s="97">
        <f>'[2]összesítő-onkormanyzat'!$F$42</f>
        <v>23220907</v>
      </c>
      <c r="E94" s="96">
        <f t="shared" si="2"/>
        <v>65692988.89</v>
      </c>
    </row>
    <row r="95" spans="1:5" ht="12" customHeight="1">
      <c r="A95" s="203" t="s">
        <v>67</v>
      </c>
      <c r="B95" s="9" t="s">
        <v>107</v>
      </c>
      <c r="C95" s="97">
        <f>'[3]Összesítő'!$D$161</f>
        <v>3000000</v>
      </c>
      <c r="D95" s="97">
        <f>'[2]összesítő-onkormanyzat'!$G$42</f>
        <v>0</v>
      </c>
      <c r="E95" s="96">
        <f t="shared" si="2"/>
        <v>3000000</v>
      </c>
    </row>
    <row r="96" spans="1:5" ht="12" customHeight="1">
      <c r="A96" s="203" t="s">
        <v>75</v>
      </c>
      <c r="B96" s="17" t="s">
        <v>108</v>
      </c>
      <c r="C96" s="97">
        <f>SUM(C97:C106)</f>
        <v>63408993</v>
      </c>
      <c r="D96" s="305">
        <f>SUM(D97:D106)</f>
        <v>2182890</v>
      </c>
      <c r="E96" s="96">
        <f t="shared" si="2"/>
        <v>65591883</v>
      </c>
    </row>
    <row r="97" spans="1:5" ht="12" customHeight="1">
      <c r="A97" s="203" t="s">
        <v>68</v>
      </c>
      <c r="B97" s="6" t="s">
        <v>259</v>
      </c>
      <c r="C97" s="97"/>
      <c r="D97" s="96">
        <f>'[2]összesítő-onkormanyzat'!$M$42</f>
        <v>2182890</v>
      </c>
      <c r="E97" s="96">
        <f t="shared" si="2"/>
        <v>2182890</v>
      </c>
    </row>
    <row r="98" spans="1:5" ht="12" customHeight="1">
      <c r="A98" s="203" t="s">
        <v>69</v>
      </c>
      <c r="B98" s="55" t="s">
        <v>260</v>
      </c>
      <c r="C98" s="97"/>
      <c r="D98" s="97"/>
      <c r="E98" s="97"/>
    </row>
    <row r="99" spans="1:5" ht="12" customHeight="1">
      <c r="A99" s="203" t="s">
        <v>76</v>
      </c>
      <c r="B99" s="56" t="s">
        <v>261</v>
      </c>
      <c r="C99" s="97"/>
      <c r="D99" s="97"/>
      <c r="E99" s="97"/>
    </row>
    <row r="100" spans="1:5" ht="12" customHeight="1">
      <c r="A100" s="203" t="s">
        <v>77</v>
      </c>
      <c r="B100" s="56" t="s">
        <v>262</v>
      </c>
      <c r="C100" s="97"/>
      <c r="D100" s="97"/>
      <c r="E100" s="97"/>
    </row>
    <row r="101" spans="1:5" ht="12" customHeight="1">
      <c r="A101" s="203" t="s">
        <v>78</v>
      </c>
      <c r="B101" s="55" t="s">
        <v>263</v>
      </c>
      <c r="C101" s="97">
        <f>'[3]Összesítő'!$D$181</f>
        <v>5509000</v>
      </c>
      <c r="D101" s="97"/>
      <c r="E101" s="97">
        <f>SUM(C101:D101)</f>
        <v>5509000</v>
      </c>
    </row>
    <row r="102" spans="1:5" ht="12" customHeight="1">
      <c r="A102" s="203" t="s">
        <v>79</v>
      </c>
      <c r="B102" s="55" t="s">
        <v>264</v>
      </c>
      <c r="C102" s="97"/>
      <c r="D102" s="97"/>
      <c r="E102" s="97"/>
    </row>
    <row r="103" spans="1:5" ht="12" customHeight="1">
      <c r="A103" s="203" t="s">
        <v>81</v>
      </c>
      <c r="B103" s="56" t="s">
        <v>265</v>
      </c>
      <c r="C103" s="97"/>
      <c r="D103" s="97"/>
      <c r="E103" s="97"/>
    </row>
    <row r="104" spans="1:5" ht="12" customHeight="1">
      <c r="A104" s="212" t="s">
        <v>109</v>
      </c>
      <c r="B104" s="57" t="s">
        <v>266</v>
      </c>
      <c r="C104" s="97"/>
      <c r="D104" s="97"/>
      <c r="E104" s="97"/>
    </row>
    <row r="105" spans="1:5" ht="12" customHeight="1">
      <c r="A105" s="203" t="s">
        <v>256</v>
      </c>
      <c r="B105" s="57" t="s">
        <v>267</v>
      </c>
      <c r="C105" s="97"/>
      <c r="D105" s="97"/>
      <c r="E105" s="97"/>
    </row>
    <row r="106" spans="1:5" ht="12" customHeight="1" thickBot="1">
      <c r="A106" s="213" t="s">
        <v>257</v>
      </c>
      <c r="B106" s="58" t="s">
        <v>268</v>
      </c>
      <c r="C106" s="101">
        <f>'[3]Összesítő'!$D$201</f>
        <v>57899993</v>
      </c>
      <c r="D106" s="101"/>
      <c r="E106" s="101">
        <f>SUM(C106:D106)</f>
        <v>57899993</v>
      </c>
    </row>
    <row r="107" spans="1:5" ht="12" customHeight="1" thickBot="1">
      <c r="A107" s="25" t="s">
        <v>7</v>
      </c>
      <c r="B107" s="23" t="s">
        <v>269</v>
      </c>
      <c r="C107" s="93">
        <f>+C108+C110+C112</f>
        <v>1132840</v>
      </c>
      <c r="D107" s="93">
        <f>+D108+D110+D112</f>
        <v>334771304</v>
      </c>
      <c r="E107" s="93">
        <f>+E108+E110+E112</f>
        <v>335904144</v>
      </c>
    </row>
    <row r="108" spans="1:5" ht="12" customHeight="1">
      <c r="A108" s="202" t="s">
        <v>70</v>
      </c>
      <c r="B108" s="6" t="s">
        <v>124</v>
      </c>
      <c r="C108" s="96">
        <f>'[3]Összesítő'!$D$221</f>
        <v>774700</v>
      </c>
      <c r="D108" s="96">
        <f>'[2]összesítő-onkormanyzat'!$H$42</f>
        <v>323964542</v>
      </c>
      <c r="E108" s="96">
        <f>SUM(C108:D108)</f>
        <v>324739242</v>
      </c>
    </row>
    <row r="109" spans="1:5" ht="12" customHeight="1">
      <c r="A109" s="202" t="s">
        <v>71</v>
      </c>
      <c r="B109" s="10" t="s">
        <v>273</v>
      </c>
      <c r="C109" s="96"/>
      <c r="D109" s="96"/>
      <c r="E109" s="96"/>
    </row>
    <row r="110" spans="1:5" ht="12" customHeight="1">
      <c r="A110" s="202" t="s">
        <v>72</v>
      </c>
      <c r="B110" s="10" t="s">
        <v>110</v>
      </c>
      <c r="C110" s="95">
        <f>'[3]Összesítő'!$D$226</f>
        <v>358140</v>
      </c>
      <c r="D110" s="97"/>
      <c r="E110" s="96">
        <f>SUM(C110:D110)</f>
        <v>358140</v>
      </c>
    </row>
    <row r="111" spans="1:5" ht="12" customHeight="1">
      <c r="A111" s="202" t="s">
        <v>73</v>
      </c>
      <c r="B111" s="10" t="s">
        <v>274</v>
      </c>
      <c r="C111" s="86"/>
      <c r="D111" s="86"/>
      <c r="E111" s="86"/>
    </row>
    <row r="112" spans="1:5" ht="12" customHeight="1">
      <c r="A112" s="202" t="s">
        <v>74</v>
      </c>
      <c r="B112" s="90" t="s">
        <v>126</v>
      </c>
      <c r="C112" s="86">
        <f>SUM(C113:C120)</f>
        <v>0</v>
      </c>
      <c r="D112" s="86">
        <f>SUM(D113:D120)</f>
        <v>10806762</v>
      </c>
      <c r="E112" s="86">
        <f>SUM(E113:E120)</f>
        <v>10806762</v>
      </c>
    </row>
    <row r="113" spans="1:5" ht="12" customHeight="1">
      <c r="A113" s="202" t="s">
        <v>80</v>
      </c>
      <c r="B113" s="89" t="s">
        <v>363</v>
      </c>
      <c r="C113" s="86"/>
      <c r="D113" s="86"/>
      <c r="E113" s="86"/>
    </row>
    <row r="114" spans="1:5" ht="12" customHeight="1">
      <c r="A114" s="202" t="s">
        <v>82</v>
      </c>
      <c r="B114" s="181" t="s">
        <v>279</v>
      </c>
      <c r="C114" s="86"/>
      <c r="D114" s="86"/>
      <c r="E114" s="86"/>
    </row>
    <row r="115" spans="1:5" ht="12" customHeight="1">
      <c r="A115" s="202" t="s">
        <v>111</v>
      </c>
      <c r="B115" s="56" t="s">
        <v>262</v>
      </c>
      <c r="C115" s="86"/>
      <c r="D115" s="86"/>
      <c r="E115" s="86"/>
    </row>
    <row r="116" spans="1:5" ht="12" customHeight="1">
      <c r="A116" s="202" t="s">
        <v>112</v>
      </c>
      <c r="B116" s="56" t="s">
        <v>278</v>
      </c>
      <c r="C116" s="86"/>
      <c r="D116" s="86"/>
      <c r="E116" s="86"/>
    </row>
    <row r="117" spans="1:5" ht="12" customHeight="1">
      <c r="A117" s="202" t="s">
        <v>113</v>
      </c>
      <c r="B117" s="56" t="s">
        <v>277</v>
      </c>
      <c r="C117" s="86"/>
      <c r="D117" s="86"/>
      <c r="E117" s="86"/>
    </row>
    <row r="118" spans="1:5" ht="12" customHeight="1">
      <c r="A118" s="202" t="s">
        <v>270</v>
      </c>
      <c r="B118" s="56" t="s">
        <v>265</v>
      </c>
      <c r="C118" s="86"/>
      <c r="D118" s="86"/>
      <c r="E118" s="86"/>
    </row>
    <row r="119" spans="1:5" ht="12" customHeight="1">
      <c r="A119" s="202" t="s">
        <v>271</v>
      </c>
      <c r="B119" s="56" t="s">
        <v>276</v>
      </c>
      <c r="C119" s="86"/>
      <c r="D119" s="86"/>
      <c r="E119" s="86"/>
    </row>
    <row r="120" spans="1:5" ht="12" customHeight="1" thickBot="1">
      <c r="A120" s="212" t="s">
        <v>272</v>
      </c>
      <c r="B120" s="56" t="s">
        <v>275</v>
      </c>
      <c r="C120" s="87"/>
      <c r="D120" s="87">
        <f>'[2]összesítő-onkormanyzat'!$J$42</f>
        <v>10806762</v>
      </c>
      <c r="E120" s="96">
        <f>SUM(C120:D120)</f>
        <v>10806762</v>
      </c>
    </row>
    <row r="121" spans="1:5" ht="12" customHeight="1" thickBot="1">
      <c r="A121" s="25" t="s">
        <v>8</v>
      </c>
      <c r="B121" s="51" t="s">
        <v>280</v>
      </c>
      <c r="C121" s="93">
        <f>+C122+C123</f>
        <v>2852218</v>
      </c>
      <c r="D121" s="93">
        <f>+D122+D123</f>
        <v>17991514</v>
      </c>
      <c r="E121" s="93">
        <f>+E122+E123</f>
        <v>20843732</v>
      </c>
    </row>
    <row r="122" spans="1:5" ht="12" customHeight="1">
      <c r="A122" s="202" t="s">
        <v>53</v>
      </c>
      <c r="B122" s="7" t="s">
        <v>43</v>
      </c>
      <c r="C122" s="96">
        <f>'[3]Összesítő'!$D$203</f>
        <v>2852218</v>
      </c>
      <c r="D122" s="96">
        <f>'[2]összesítő-onkormanyzat'!$N$42-D123</f>
        <v>-2795509</v>
      </c>
      <c r="E122" s="96">
        <f>SUM(C122:D122)</f>
        <v>56709</v>
      </c>
    </row>
    <row r="123" spans="1:5" ht="12" customHeight="1" thickBot="1">
      <c r="A123" s="204" t="s">
        <v>54</v>
      </c>
      <c r="B123" s="10" t="s">
        <v>44</v>
      </c>
      <c r="C123" s="97"/>
      <c r="D123" s="97">
        <f>'[2]összesítő-onkormanyzat'!$N$21+'[2]összesítő-onkormanyzat'!$N$29</f>
        <v>20787023</v>
      </c>
      <c r="E123" s="96">
        <f>SUM(C123:D123)</f>
        <v>20787023</v>
      </c>
    </row>
    <row r="124" spans="1:5" ht="12" customHeight="1" thickBot="1">
      <c r="A124" s="25" t="s">
        <v>9</v>
      </c>
      <c r="B124" s="51" t="s">
        <v>281</v>
      </c>
      <c r="C124" s="93">
        <f>+C91+C107+C121</f>
        <v>140706415.89</v>
      </c>
      <c r="D124" s="93">
        <f>+D91+D107+D121</f>
        <v>379604191</v>
      </c>
      <c r="E124" s="93">
        <f>+E91+E107+E121</f>
        <v>520310606.89</v>
      </c>
    </row>
    <row r="125" spans="1:5" ht="12" customHeight="1" thickBot="1">
      <c r="A125" s="25" t="s">
        <v>10</v>
      </c>
      <c r="B125" s="51" t="s">
        <v>282</v>
      </c>
      <c r="C125" s="93">
        <f>+C126+C127+C128</f>
        <v>0</v>
      </c>
      <c r="D125" s="93"/>
      <c r="E125" s="93"/>
    </row>
    <row r="126" spans="1:5" s="49" customFormat="1" ht="12" customHeight="1">
      <c r="A126" s="202" t="s">
        <v>57</v>
      </c>
      <c r="B126" s="7" t="s">
        <v>283</v>
      </c>
      <c r="C126" s="86"/>
      <c r="D126" s="86"/>
      <c r="E126" s="86"/>
    </row>
    <row r="127" spans="1:5" ht="12" customHeight="1">
      <c r="A127" s="202" t="s">
        <v>58</v>
      </c>
      <c r="B127" s="7" t="s">
        <v>284</v>
      </c>
      <c r="C127" s="86"/>
      <c r="D127" s="86"/>
      <c r="E127" s="86"/>
    </row>
    <row r="128" spans="1:5" ht="12" customHeight="1" thickBot="1">
      <c r="A128" s="212" t="s">
        <v>59</v>
      </c>
      <c r="B128" s="5" t="s">
        <v>285</v>
      </c>
      <c r="C128" s="86"/>
      <c r="D128" s="86"/>
      <c r="E128" s="86"/>
    </row>
    <row r="129" spans="1:5" ht="12" customHeight="1" thickBot="1">
      <c r="A129" s="25" t="s">
        <v>11</v>
      </c>
      <c r="B129" s="51" t="s">
        <v>329</v>
      </c>
      <c r="C129" s="93">
        <f>+C130+C131+C132+C133</f>
        <v>0</v>
      </c>
      <c r="D129" s="93"/>
      <c r="E129" s="93"/>
    </row>
    <row r="130" spans="1:5" ht="12" customHeight="1">
      <c r="A130" s="202" t="s">
        <v>60</v>
      </c>
      <c r="B130" s="7" t="s">
        <v>286</v>
      </c>
      <c r="C130" s="86"/>
      <c r="D130" s="86"/>
      <c r="E130" s="86"/>
    </row>
    <row r="131" spans="1:5" ht="12" customHeight="1">
      <c r="A131" s="202" t="s">
        <v>61</v>
      </c>
      <c r="B131" s="7" t="s">
        <v>287</v>
      </c>
      <c r="C131" s="86"/>
      <c r="D131" s="86"/>
      <c r="E131" s="86"/>
    </row>
    <row r="132" spans="1:5" ht="12" customHeight="1">
      <c r="A132" s="202" t="s">
        <v>189</v>
      </c>
      <c r="B132" s="7" t="s">
        <v>288</v>
      </c>
      <c r="C132" s="86"/>
      <c r="D132" s="86"/>
      <c r="E132" s="86"/>
    </row>
    <row r="133" spans="1:5" s="49" customFormat="1" ht="12" customHeight="1" thickBot="1">
      <c r="A133" s="212" t="s">
        <v>190</v>
      </c>
      <c r="B133" s="5" t="s">
        <v>289</v>
      </c>
      <c r="C133" s="86"/>
      <c r="D133" s="86"/>
      <c r="E133" s="86"/>
    </row>
    <row r="134" spans="1:11" ht="12" customHeight="1" thickBot="1">
      <c r="A134" s="25" t="s">
        <v>12</v>
      </c>
      <c r="B134" s="51" t="s">
        <v>290</v>
      </c>
      <c r="C134" s="99">
        <f>+C135+C136+C137+C138+C139</f>
        <v>127706777</v>
      </c>
      <c r="D134" s="99">
        <f>+D135+D136+D137+D138+D139</f>
        <v>3416418</v>
      </c>
      <c r="E134" s="99">
        <f>+E135+E136+E137+E138+E139</f>
        <v>131123195</v>
      </c>
      <c r="K134" s="85"/>
    </row>
    <row r="135" spans="1:5" ht="12.75">
      <c r="A135" s="202" t="s">
        <v>62</v>
      </c>
      <c r="B135" s="7" t="s">
        <v>291</v>
      </c>
      <c r="C135" s="86"/>
      <c r="D135" s="86"/>
      <c r="E135" s="96">
        <f>SUM(C135:D135)</f>
        <v>0</v>
      </c>
    </row>
    <row r="136" spans="1:5" ht="12" customHeight="1">
      <c r="A136" s="202" t="s">
        <v>63</v>
      </c>
      <c r="B136" s="7" t="s">
        <v>301</v>
      </c>
      <c r="C136" s="86"/>
      <c r="D136" s="86">
        <f>'[2]összesítő-onkormanyzat'!$O$8</f>
        <v>3320002</v>
      </c>
      <c r="E136" s="96">
        <f>SUM(C136:D136)</f>
        <v>3320002</v>
      </c>
    </row>
    <row r="137" spans="1:5" ht="12" customHeight="1">
      <c r="A137" s="202" t="s">
        <v>202</v>
      </c>
      <c r="B137" s="7" t="s">
        <v>366</v>
      </c>
      <c r="C137" s="86">
        <f>'[3]Összesítő'!$D$292</f>
        <v>127064777</v>
      </c>
      <c r="D137" s="86">
        <f>'[2]összesítő-onkormanyzat'!$O$32</f>
        <v>96416</v>
      </c>
      <c r="E137" s="96">
        <f>SUM(C137:D137)</f>
        <v>127161193</v>
      </c>
    </row>
    <row r="138" spans="1:5" s="49" customFormat="1" ht="12" customHeight="1">
      <c r="A138" s="202" t="s">
        <v>203</v>
      </c>
      <c r="B138" s="7" t="s">
        <v>292</v>
      </c>
      <c r="C138" s="86"/>
      <c r="D138" s="86"/>
      <c r="E138" s="86"/>
    </row>
    <row r="139" spans="1:5" s="49" customFormat="1" ht="12" customHeight="1" thickBot="1">
      <c r="A139" s="212" t="s">
        <v>365</v>
      </c>
      <c r="B139" s="5" t="s">
        <v>293</v>
      </c>
      <c r="C139" s="86">
        <f>'[3]Összesítő'!$D$294</f>
        <v>642000</v>
      </c>
      <c r="D139" s="86"/>
      <c r="E139" s="96">
        <f>SUM(C139:D139)</f>
        <v>642000</v>
      </c>
    </row>
    <row r="140" spans="1:5" s="49" customFormat="1" ht="12" customHeight="1" thickBot="1">
      <c r="A140" s="25" t="s">
        <v>13</v>
      </c>
      <c r="B140" s="51" t="s">
        <v>294</v>
      </c>
      <c r="C140" s="102">
        <f>+C141+C142+C143+C144</f>
        <v>0</v>
      </c>
      <c r="D140" s="102"/>
      <c r="E140" s="102"/>
    </row>
    <row r="141" spans="1:5" s="49" customFormat="1" ht="12" customHeight="1">
      <c r="A141" s="202" t="s">
        <v>104</v>
      </c>
      <c r="B141" s="7" t="s">
        <v>295</v>
      </c>
      <c r="C141" s="86"/>
      <c r="D141" s="86"/>
      <c r="E141" s="86"/>
    </row>
    <row r="142" spans="1:5" s="49" customFormat="1" ht="12" customHeight="1">
      <c r="A142" s="202" t="s">
        <v>105</v>
      </c>
      <c r="B142" s="7" t="s">
        <v>296</v>
      </c>
      <c r="C142" s="86"/>
      <c r="D142" s="86"/>
      <c r="E142" s="86"/>
    </row>
    <row r="143" spans="1:5" s="49" customFormat="1" ht="12" customHeight="1">
      <c r="A143" s="202" t="s">
        <v>125</v>
      </c>
      <c r="B143" s="7" t="s">
        <v>297</v>
      </c>
      <c r="C143" s="86"/>
      <c r="D143" s="86"/>
      <c r="E143" s="86"/>
    </row>
    <row r="144" spans="1:5" ht="12.75" customHeight="1" thickBot="1">
      <c r="A144" s="202" t="s">
        <v>205</v>
      </c>
      <c r="B144" s="7" t="s">
        <v>298</v>
      </c>
      <c r="C144" s="86"/>
      <c r="D144" s="86"/>
      <c r="E144" s="86"/>
    </row>
    <row r="145" spans="1:5" ht="12" customHeight="1" thickBot="1">
      <c r="A145" s="25" t="s">
        <v>14</v>
      </c>
      <c r="B145" s="51" t="s">
        <v>299</v>
      </c>
      <c r="C145" s="197">
        <f>+C125+C129+C134+C140</f>
        <v>127706777</v>
      </c>
      <c r="D145" s="197">
        <f>+D125+D129+D134+D140</f>
        <v>3416418</v>
      </c>
      <c r="E145" s="197">
        <f>+E125+E129+E134+E140</f>
        <v>131123195</v>
      </c>
    </row>
    <row r="146" spans="1:5" ht="15" customHeight="1" thickBot="1">
      <c r="A146" s="214" t="s">
        <v>15</v>
      </c>
      <c r="B146" s="162" t="s">
        <v>300</v>
      </c>
      <c r="C146" s="197">
        <f>+C124+C145</f>
        <v>268413192.89</v>
      </c>
      <c r="D146" s="197">
        <f>+D124+D145</f>
        <v>383020609</v>
      </c>
      <c r="E146" s="197">
        <f>+E124+E145</f>
        <v>651433801.89</v>
      </c>
    </row>
    <row r="147" spans="1:5" ht="12.75">
      <c r="A147" s="165"/>
      <c r="B147" s="166"/>
      <c r="C147" s="167"/>
      <c r="D147" s="167"/>
      <c r="E147" s="167"/>
    </row>
  </sheetData>
  <sheetProtection formatCells="0"/>
  <mergeCells count="2">
    <mergeCell ref="C5:E5"/>
    <mergeCell ref="C4:E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85" r:id="rId1"/>
  <headerFooter alignWithMargins="0">
    <oddFooter>&amp;C&amp;P/&amp;N</oddFooter>
  </headerFooter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58"/>
  <sheetViews>
    <sheetView workbookViewId="0" topLeftCell="A1">
      <selection activeCell="C2" sqref="C2"/>
    </sheetView>
  </sheetViews>
  <sheetFormatPr defaultColWidth="9.00390625" defaultRowHeight="12.75"/>
  <cols>
    <col min="1" max="1" width="19.125" style="83" customWidth="1"/>
    <col min="2" max="2" width="70.375" style="84" customWidth="1"/>
    <col min="3" max="3" width="15.00390625" style="84" customWidth="1"/>
    <col min="4" max="4" width="10.625" style="84" bestFit="1" customWidth="1"/>
    <col min="5" max="5" width="11.625" style="84" bestFit="1" customWidth="1"/>
    <col min="6" max="16384" width="9.375" style="84" customWidth="1"/>
  </cols>
  <sheetData>
    <row r="1" spans="1:5" s="66" customFormat="1" ht="21" customHeight="1" thickBot="1">
      <c r="A1" s="65"/>
      <c r="B1" s="67"/>
      <c r="C1" s="252" t="s">
        <v>448</v>
      </c>
      <c r="D1" s="252"/>
      <c r="E1" s="252"/>
    </row>
    <row r="2" spans="1:5" s="222" customFormat="1" ht="25.5" customHeight="1">
      <c r="A2" s="175" t="s">
        <v>120</v>
      </c>
      <c r="B2" s="149" t="s">
        <v>370</v>
      </c>
      <c r="C2" s="230"/>
      <c r="D2" s="230"/>
      <c r="E2" s="230"/>
    </row>
    <row r="3" spans="1:5" s="289" customFormat="1" ht="24.75" thickBot="1">
      <c r="A3" s="215" t="s">
        <v>119</v>
      </c>
      <c r="B3" s="150" t="s">
        <v>426</v>
      </c>
      <c r="C3" s="288" t="s">
        <v>417</v>
      </c>
      <c r="D3" s="302" t="s">
        <v>427</v>
      </c>
      <c r="E3" s="288" t="s">
        <v>419</v>
      </c>
    </row>
    <row r="4" spans="1:5" s="223" customFormat="1" ht="15.75" customHeight="1" thickBot="1">
      <c r="A4" s="68"/>
      <c r="B4" s="68"/>
      <c r="C4" s="326" t="s">
        <v>377</v>
      </c>
      <c r="D4" s="326"/>
      <c r="E4" s="326"/>
    </row>
    <row r="5" spans="1:5" ht="13.5" thickBot="1">
      <c r="A5" s="176" t="s">
        <v>121</v>
      </c>
      <c r="B5" s="70" t="s">
        <v>38</v>
      </c>
      <c r="C5" s="323" t="s">
        <v>39</v>
      </c>
      <c r="D5" s="324"/>
      <c r="E5" s="325"/>
    </row>
    <row r="6" spans="1:5" s="224" customFormat="1" ht="12.75" customHeight="1" thickBot="1">
      <c r="A6" s="61">
        <v>1</v>
      </c>
      <c r="B6" s="62">
        <v>2</v>
      </c>
      <c r="C6" s="63">
        <v>3</v>
      </c>
      <c r="D6" s="63">
        <v>4</v>
      </c>
      <c r="E6" s="63">
        <v>5</v>
      </c>
    </row>
    <row r="7" spans="1:5" s="224" customFormat="1" ht="15.75" customHeight="1" thickBot="1">
      <c r="A7" s="71"/>
      <c r="B7" s="72" t="s">
        <v>40</v>
      </c>
      <c r="C7" s="73"/>
      <c r="D7" s="73"/>
      <c r="E7" s="73"/>
    </row>
    <row r="8" spans="1:5" s="224" customFormat="1" ht="15.75" customHeight="1" thickBot="1">
      <c r="A8" s="18" t="s">
        <v>6</v>
      </c>
      <c r="B8" s="19" t="s">
        <v>145</v>
      </c>
      <c r="C8" s="93">
        <f>C9</f>
        <v>0</v>
      </c>
      <c r="D8" s="93">
        <f>D9</f>
        <v>959623</v>
      </c>
      <c r="E8" s="93">
        <f>E9</f>
        <v>959623</v>
      </c>
    </row>
    <row r="9" spans="1:5" s="224" customFormat="1" ht="15.75" customHeight="1" thickBot="1">
      <c r="A9" s="12" t="s">
        <v>84</v>
      </c>
      <c r="B9" s="186" t="s">
        <v>150</v>
      </c>
      <c r="C9" s="96">
        <f>'5.1. sz. mell Önkorm'!C14</f>
        <v>0</v>
      </c>
      <c r="D9" s="96">
        <f>'[2]összesítő-hivatal'!$R$19</f>
        <v>959623</v>
      </c>
      <c r="E9" s="96">
        <f>SUM(C9:D9)</f>
        <v>959623</v>
      </c>
    </row>
    <row r="10" spans="1:5" s="161" customFormat="1" ht="12" customHeight="1" thickBot="1">
      <c r="A10" s="61" t="s">
        <v>6</v>
      </c>
      <c r="B10" s="74" t="s">
        <v>335</v>
      </c>
      <c r="C10" s="113">
        <f>SUM(C11:C20)</f>
        <v>1400000</v>
      </c>
      <c r="D10" s="113">
        <f>SUM(D11:D20)</f>
        <v>0</v>
      </c>
      <c r="E10" s="113">
        <f>SUM(E11:E20)</f>
        <v>1400000</v>
      </c>
    </row>
    <row r="11" spans="1:5" s="161" customFormat="1" ht="12" customHeight="1">
      <c r="A11" s="216" t="s">
        <v>64</v>
      </c>
      <c r="B11" s="8" t="s">
        <v>178</v>
      </c>
      <c r="C11" s="152"/>
      <c r="D11" s="152"/>
      <c r="E11" s="152"/>
    </row>
    <row r="12" spans="1:5" s="161" customFormat="1" ht="12" customHeight="1">
      <c r="A12" s="217" t="s">
        <v>65</v>
      </c>
      <c r="B12" s="6" t="s">
        <v>179</v>
      </c>
      <c r="C12" s="111"/>
      <c r="D12" s="111"/>
      <c r="E12" s="111"/>
    </row>
    <row r="13" spans="1:5" s="161" customFormat="1" ht="12" customHeight="1">
      <c r="A13" s="217" t="s">
        <v>66</v>
      </c>
      <c r="B13" s="6" t="s">
        <v>180</v>
      </c>
      <c r="C13" s="111">
        <f>'[1]011 130'!$D$381</f>
        <v>1100000</v>
      </c>
      <c r="D13" s="111"/>
      <c r="E13" s="111">
        <f>SUM(C13:D13)</f>
        <v>1100000</v>
      </c>
    </row>
    <row r="14" spans="1:5" s="161" customFormat="1" ht="12" customHeight="1">
      <c r="A14" s="217" t="s">
        <v>67</v>
      </c>
      <c r="B14" s="6" t="s">
        <v>181</v>
      </c>
      <c r="C14" s="111"/>
      <c r="D14" s="111"/>
      <c r="E14" s="111"/>
    </row>
    <row r="15" spans="1:5" s="161" customFormat="1" ht="12" customHeight="1">
      <c r="A15" s="217" t="s">
        <v>84</v>
      </c>
      <c r="B15" s="6" t="s">
        <v>182</v>
      </c>
      <c r="C15" s="111"/>
      <c r="D15" s="111"/>
      <c r="E15" s="111"/>
    </row>
    <row r="16" spans="1:5" s="161" customFormat="1" ht="12" customHeight="1">
      <c r="A16" s="217" t="s">
        <v>68</v>
      </c>
      <c r="B16" s="6" t="s">
        <v>336</v>
      </c>
      <c r="C16" s="111">
        <f>'[1]011 130'!$D$387</f>
        <v>300000</v>
      </c>
      <c r="D16" s="111"/>
      <c r="E16" s="111">
        <f>SUM(C16:D16)</f>
        <v>300000</v>
      </c>
    </row>
    <row r="17" spans="1:5" s="161" customFormat="1" ht="12" customHeight="1">
      <c r="A17" s="217" t="s">
        <v>69</v>
      </c>
      <c r="B17" s="5" t="s">
        <v>337</v>
      </c>
      <c r="C17" s="111"/>
      <c r="D17" s="111"/>
      <c r="E17" s="111"/>
    </row>
    <row r="18" spans="1:5" s="161" customFormat="1" ht="12" customHeight="1">
      <c r="A18" s="217" t="s">
        <v>76</v>
      </c>
      <c r="B18" s="6" t="s">
        <v>185</v>
      </c>
      <c r="C18" s="153"/>
      <c r="D18" s="153"/>
      <c r="E18" s="153"/>
    </row>
    <row r="19" spans="1:5" s="225" customFormat="1" ht="12" customHeight="1">
      <c r="A19" s="217" t="s">
        <v>77</v>
      </c>
      <c r="B19" s="6" t="s">
        <v>186</v>
      </c>
      <c r="C19" s="111"/>
      <c r="D19" s="111"/>
      <c r="E19" s="111"/>
    </row>
    <row r="20" spans="1:5" s="225" customFormat="1" ht="12" customHeight="1" thickBot="1">
      <c r="A20" s="217" t="s">
        <v>78</v>
      </c>
      <c r="B20" s="5" t="s">
        <v>187</v>
      </c>
      <c r="C20" s="112"/>
      <c r="D20" s="112"/>
      <c r="E20" s="112"/>
    </row>
    <row r="21" spans="1:5" s="161" customFormat="1" ht="12" customHeight="1" thickBot="1">
      <c r="A21" s="61" t="s">
        <v>7</v>
      </c>
      <c r="B21" s="74" t="s">
        <v>338</v>
      </c>
      <c r="C21" s="113">
        <f>SUM(C22:C24)</f>
        <v>0</v>
      </c>
      <c r="D21" s="113"/>
      <c r="E21" s="113"/>
    </row>
    <row r="22" spans="1:5" s="225" customFormat="1" ht="12" customHeight="1">
      <c r="A22" s="217" t="s">
        <v>70</v>
      </c>
      <c r="B22" s="7" t="s">
        <v>153</v>
      </c>
      <c r="C22" s="111"/>
      <c r="D22" s="111"/>
      <c r="E22" s="111"/>
    </row>
    <row r="23" spans="1:5" s="225" customFormat="1" ht="12" customHeight="1">
      <c r="A23" s="217" t="s">
        <v>71</v>
      </c>
      <c r="B23" s="6" t="s">
        <v>339</v>
      </c>
      <c r="C23" s="111"/>
      <c r="D23" s="111"/>
      <c r="E23" s="111"/>
    </row>
    <row r="24" spans="1:5" s="225" customFormat="1" ht="12" customHeight="1">
      <c r="A24" s="217" t="s">
        <v>72</v>
      </c>
      <c r="B24" s="6" t="s">
        <v>340</v>
      </c>
      <c r="C24" s="111"/>
      <c r="D24" s="111"/>
      <c r="E24" s="111"/>
    </row>
    <row r="25" spans="1:5" s="225" customFormat="1" ht="12" customHeight="1" thickBot="1">
      <c r="A25" s="217" t="s">
        <v>73</v>
      </c>
      <c r="B25" s="6" t="s">
        <v>0</v>
      </c>
      <c r="C25" s="111"/>
      <c r="D25" s="111"/>
      <c r="E25" s="111"/>
    </row>
    <row r="26" spans="1:5" s="225" customFormat="1" ht="12" customHeight="1" thickBot="1">
      <c r="A26" s="64" t="s">
        <v>8</v>
      </c>
      <c r="B26" s="51" t="s">
        <v>97</v>
      </c>
      <c r="C26" s="139"/>
      <c r="D26" s="139"/>
      <c r="E26" s="139"/>
    </row>
    <row r="27" spans="1:5" s="225" customFormat="1" ht="12" customHeight="1" thickBot="1">
      <c r="A27" s="64" t="s">
        <v>9</v>
      </c>
      <c r="B27" s="51" t="s">
        <v>341</v>
      </c>
      <c r="C27" s="113">
        <f>+C28+C29</f>
        <v>0</v>
      </c>
      <c r="D27" s="113"/>
      <c r="E27" s="113"/>
    </row>
    <row r="28" spans="1:5" s="225" customFormat="1" ht="12" customHeight="1">
      <c r="A28" s="218" t="s">
        <v>163</v>
      </c>
      <c r="B28" s="219" t="s">
        <v>339</v>
      </c>
      <c r="C28" s="41"/>
      <c r="D28" s="41"/>
      <c r="E28" s="41"/>
    </row>
    <row r="29" spans="1:5" s="225" customFormat="1" ht="12" customHeight="1">
      <c r="A29" s="218" t="s">
        <v>166</v>
      </c>
      <c r="B29" s="220" t="s">
        <v>342</v>
      </c>
      <c r="C29" s="114"/>
      <c r="D29" s="114"/>
      <c r="E29" s="114"/>
    </row>
    <row r="30" spans="1:5" s="225" customFormat="1" ht="12" customHeight="1" thickBot="1">
      <c r="A30" s="217" t="s">
        <v>167</v>
      </c>
      <c r="B30" s="221" t="s">
        <v>343</v>
      </c>
      <c r="C30" s="44"/>
      <c r="D30" s="44"/>
      <c r="E30" s="44"/>
    </row>
    <row r="31" spans="1:5" s="225" customFormat="1" ht="12" customHeight="1" thickBot="1">
      <c r="A31" s="64" t="s">
        <v>10</v>
      </c>
      <c r="B31" s="51" t="s">
        <v>344</v>
      </c>
      <c r="C31" s="113">
        <f>+C32+C33+C34</f>
        <v>0</v>
      </c>
      <c r="D31" s="113"/>
      <c r="E31" s="113"/>
    </row>
    <row r="32" spans="1:5" s="225" customFormat="1" ht="12" customHeight="1">
      <c r="A32" s="218" t="s">
        <v>57</v>
      </c>
      <c r="B32" s="219" t="s">
        <v>192</v>
      </c>
      <c r="C32" s="41"/>
      <c r="D32" s="41"/>
      <c r="E32" s="41"/>
    </row>
    <row r="33" spans="1:5" s="225" customFormat="1" ht="12" customHeight="1">
      <c r="A33" s="218" t="s">
        <v>58</v>
      </c>
      <c r="B33" s="220" t="s">
        <v>193</v>
      </c>
      <c r="C33" s="114"/>
      <c r="D33" s="114"/>
      <c r="E33" s="114"/>
    </row>
    <row r="34" spans="1:5" s="225" customFormat="1" ht="12" customHeight="1" thickBot="1">
      <c r="A34" s="217" t="s">
        <v>59</v>
      </c>
      <c r="B34" s="54" t="s">
        <v>194</v>
      </c>
      <c r="C34" s="44"/>
      <c r="D34" s="44"/>
      <c r="E34" s="44"/>
    </row>
    <row r="35" spans="1:5" s="161" customFormat="1" ht="12" customHeight="1" thickBot="1">
      <c r="A35" s="64" t="s">
        <v>11</v>
      </c>
      <c r="B35" s="51" t="s">
        <v>307</v>
      </c>
      <c r="C35" s="139"/>
      <c r="D35" s="139"/>
      <c r="E35" s="139"/>
    </row>
    <row r="36" spans="1:5" s="161" customFormat="1" ht="12" customHeight="1" thickBot="1">
      <c r="A36" s="64" t="s">
        <v>12</v>
      </c>
      <c r="B36" s="51" t="s">
        <v>345</v>
      </c>
      <c r="C36" s="154"/>
      <c r="D36" s="154"/>
      <c r="E36" s="154"/>
    </row>
    <row r="37" spans="1:5" s="161" customFormat="1" ht="12" customHeight="1" thickBot="1">
      <c r="A37" s="61" t="s">
        <v>13</v>
      </c>
      <c r="B37" s="51" t="s">
        <v>346</v>
      </c>
      <c r="C37" s="155">
        <f>C8+C10+C21+C26+C27+C31+C35+C36</f>
        <v>1400000</v>
      </c>
      <c r="D37" s="155">
        <f>D8+D10+D21+D26+D27+D31+D35+D36</f>
        <v>959623</v>
      </c>
      <c r="E37" s="155">
        <f>E8+E10+E21+E26+E27+E31+E35+E36</f>
        <v>2359623</v>
      </c>
    </row>
    <row r="38" spans="1:5" s="161" customFormat="1" ht="12" customHeight="1" thickBot="1">
      <c r="A38" s="75" t="s">
        <v>14</v>
      </c>
      <c r="B38" s="51" t="s">
        <v>347</v>
      </c>
      <c r="C38" s="155">
        <f>+C39+C40+C41</f>
        <v>58828980</v>
      </c>
      <c r="D38" s="155">
        <f>+D39+D40+D41</f>
        <v>859621</v>
      </c>
      <c r="E38" s="155">
        <f>+E39+E40+E41</f>
        <v>59688601</v>
      </c>
    </row>
    <row r="39" spans="1:5" s="161" customFormat="1" ht="12" customHeight="1">
      <c r="A39" s="218" t="s">
        <v>348</v>
      </c>
      <c r="B39" s="219" t="s">
        <v>133</v>
      </c>
      <c r="C39" s="41"/>
      <c r="D39" s="41">
        <f>'[2]összesítő-hivatal'!$V$19</f>
        <v>834156</v>
      </c>
      <c r="E39" s="41">
        <f>SUM(C39:D39)</f>
        <v>834156</v>
      </c>
    </row>
    <row r="40" spans="1:5" s="161" customFormat="1" ht="12" customHeight="1">
      <c r="A40" s="218" t="s">
        <v>349</v>
      </c>
      <c r="B40" s="220" t="s">
        <v>1</v>
      </c>
      <c r="C40" s="114"/>
      <c r="D40" s="114"/>
      <c r="E40" s="41">
        <f>SUM(C40:D40)</f>
        <v>0</v>
      </c>
    </row>
    <row r="41" spans="1:5" s="225" customFormat="1" ht="12" customHeight="1" thickBot="1">
      <c r="A41" s="217" t="s">
        <v>350</v>
      </c>
      <c r="B41" s="54" t="s">
        <v>351</v>
      </c>
      <c r="C41" s="44">
        <v>58828980</v>
      </c>
      <c r="D41" s="44">
        <f>'[2]összesítő-hivatal'!$Z$19</f>
        <v>25465</v>
      </c>
      <c r="E41" s="41">
        <f>SUM(C41:D41)</f>
        <v>58854445</v>
      </c>
    </row>
    <row r="42" spans="1:5" s="225" customFormat="1" ht="15" customHeight="1" thickBot="1">
      <c r="A42" s="75" t="s">
        <v>15</v>
      </c>
      <c r="B42" s="76" t="s">
        <v>352</v>
      </c>
      <c r="C42" s="158">
        <f>+C37+C38</f>
        <v>60228980</v>
      </c>
      <c r="D42" s="158">
        <f>+D37+D38</f>
        <v>1819244</v>
      </c>
      <c r="E42" s="158">
        <f>+E37+E38</f>
        <v>62048224</v>
      </c>
    </row>
    <row r="43" spans="1:5" s="225" customFormat="1" ht="15" customHeight="1">
      <c r="A43" s="77"/>
      <c r="B43" s="78"/>
      <c r="C43" s="156"/>
      <c r="D43" s="156"/>
      <c r="E43" s="156"/>
    </row>
    <row r="44" spans="1:5" ht="13.5" thickBot="1">
      <c r="A44" s="79"/>
      <c r="B44" s="80"/>
      <c r="C44" s="157"/>
      <c r="D44" s="157"/>
      <c r="E44" s="157"/>
    </row>
    <row r="45" spans="1:5" s="224" customFormat="1" ht="27.75" customHeight="1" thickBot="1">
      <c r="A45" s="81"/>
      <c r="B45" s="286" t="s">
        <v>41</v>
      </c>
      <c r="C45" s="290" t="s">
        <v>417</v>
      </c>
      <c r="D45" s="304" t="s">
        <v>427</v>
      </c>
      <c r="E45" s="287" t="s">
        <v>419</v>
      </c>
    </row>
    <row r="46" spans="1:5" s="226" customFormat="1" ht="12" customHeight="1" thickBot="1">
      <c r="A46" s="64" t="s">
        <v>6</v>
      </c>
      <c r="B46" s="51" t="s">
        <v>353</v>
      </c>
      <c r="C46" s="113">
        <f>SUM(C47:C51)</f>
        <v>59593980</v>
      </c>
      <c r="D46" s="113">
        <f>SUM(D47:D51)</f>
        <v>1819244</v>
      </c>
      <c r="E46" s="113">
        <f>SUM(E47:E51)</f>
        <v>61413224</v>
      </c>
    </row>
    <row r="47" spans="1:5" ht="12" customHeight="1">
      <c r="A47" s="217" t="s">
        <v>64</v>
      </c>
      <c r="B47" s="7" t="s">
        <v>36</v>
      </c>
      <c r="C47" s="41">
        <v>41360300</v>
      </c>
      <c r="D47" s="41">
        <f>'[2]összesítő-hivatal'!D$19</f>
        <v>710210</v>
      </c>
      <c r="E47" s="41">
        <f>SUM(C47:D47)</f>
        <v>42070510</v>
      </c>
    </row>
    <row r="48" spans="1:5" ht="12" customHeight="1">
      <c r="A48" s="217" t="s">
        <v>65</v>
      </c>
      <c r="B48" s="6" t="s">
        <v>106</v>
      </c>
      <c r="C48" s="43">
        <v>8225900</v>
      </c>
      <c r="D48" s="41">
        <f>'[2]összesítő-hivatal'!E$19</f>
        <v>144576</v>
      </c>
      <c r="E48" s="41">
        <f>SUM(C48:D48)</f>
        <v>8370476</v>
      </c>
    </row>
    <row r="49" spans="1:5" ht="12" customHeight="1">
      <c r="A49" s="217" t="s">
        <v>66</v>
      </c>
      <c r="B49" s="6" t="s">
        <v>83</v>
      </c>
      <c r="C49" s="43">
        <v>10007780</v>
      </c>
      <c r="D49" s="41">
        <f>'[2]összesítő-hivatal'!F$19</f>
        <v>138032</v>
      </c>
      <c r="E49" s="41">
        <f>SUM(C49:D49)</f>
        <v>10145812</v>
      </c>
    </row>
    <row r="50" spans="1:5" ht="12" customHeight="1">
      <c r="A50" s="217" t="s">
        <v>67</v>
      </c>
      <c r="B50" s="6" t="s">
        <v>107</v>
      </c>
      <c r="C50" s="43"/>
      <c r="D50" s="41"/>
      <c r="E50" s="41">
        <f>SUM(C50:D50)</f>
        <v>0</v>
      </c>
    </row>
    <row r="51" spans="1:5" ht="12" customHeight="1" thickBot="1">
      <c r="A51" s="217" t="s">
        <v>84</v>
      </c>
      <c r="B51" s="6" t="s">
        <v>108</v>
      </c>
      <c r="C51" s="43"/>
      <c r="D51" s="41">
        <f>'[2]összesítő-hivatal'!L$19</f>
        <v>826426</v>
      </c>
      <c r="E51" s="41">
        <f>SUM(C51:D51)</f>
        <v>826426</v>
      </c>
    </row>
    <row r="52" spans="1:5" ht="12" customHeight="1" thickBot="1">
      <c r="A52" s="64" t="s">
        <v>7</v>
      </c>
      <c r="B52" s="51" t="s">
        <v>354</v>
      </c>
      <c r="C52" s="113">
        <f>SUM(C53:C55)</f>
        <v>635000</v>
      </c>
      <c r="D52" s="113">
        <f>SUM(D53:D55)</f>
        <v>0</v>
      </c>
      <c r="E52" s="113">
        <f>SUM(E53:E55)</f>
        <v>635000</v>
      </c>
    </row>
    <row r="53" spans="1:5" s="226" customFormat="1" ht="12" customHeight="1">
      <c r="A53" s="217" t="s">
        <v>70</v>
      </c>
      <c r="B53" s="7" t="s">
        <v>124</v>
      </c>
      <c r="C53" s="41">
        <f>'[1]011 130'!$D$221</f>
        <v>635000</v>
      </c>
      <c r="D53" s="41"/>
      <c r="E53" s="41">
        <f>SUM(C53:D53)</f>
        <v>635000</v>
      </c>
    </row>
    <row r="54" spans="1:5" ht="12" customHeight="1">
      <c r="A54" s="217" t="s">
        <v>71</v>
      </c>
      <c r="B54" s="6" t="s">
        <v>110</v>
      </c>
      <c r="C54" s="43"/>
      <c r="D54" s="43"/>
      <c r="E54" s="43"/>
    </row>
    <row r="55" spans="1:5" ht="12" customHeight="1">
      <c r="A55" s="217" t="s">
        <v>72</v>
      </c>
      <c r="B55" s="6" t="s">
        <v>42</v>
      </c>
      <c r="C55" s="43"/>
      <c r="D55" s="43"/>
      <c r="E55" s="43"/>
    </row>
    <row r="56" spans="1:5" ht="12" customHeight="1" thickBot="1">
      <c r="A56" s="217" t="s">
        <v>73</v>
      </c>
      <c r="B56" s="6" t="s">
        <v>2</v>
      </c>
      <c r="C56" s="43"/>
      <c r="D56" s="43"/>
      <c r="E56" s="43"/>
    </row>
    <row r="57" spans="1:5" ht="15" customHeight="1" thickBot="1">
      <c r="A57" s="64" t="s">
        <v>8</v>
      </c>
      <c r="B57" s="82" t="s">
        <v>355</v>
      </c>
      <c r="C57" s="159">
        <f>+C46+C52</f>
        <v>60228980</v>
      </c>
      <c r="D57" s="159">
        <f>+D46+D52</f>
        <v>1819244</v>
      </c>
      <c r="E57" s="159">
        <f>+E46+E52</f>
        <v>62048224</v>
      </c>
    </row>
    <row r="58" spans="3:5" ht="12.75">
      <c r="C58" s="160"/>
      <c r="D58" s="160"/>
      <c r="E58" s="160"/>
    </row>
  </sheetData>
  <sheetProtection formatCells="0"/>
  <mergeCells count="2">
    <mergeCell ref="C5:E5"/>
    <mergeCell ref="C4:E4"/>
  </mergeCells>
  <printOptions horizontalCentered="1"/>
  <pageMargins left="0.25" right="0.25" top="0.75" bottom="0.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56"/>
  <sheetViews>
    <sheetView workbookViewId="0" topLeftCell="A1">
      <selection activeCell="C2" sqref="C2"/>
    </sheetView>
  </sheetViews>
  <sheetFormatPr defaultColWidth="9.00390625" defaultRowHeight="12.75"/>
  <cols>
    <col min="1" max="1" width="19.125" style="83" customWidth="1"/>
    <col min="2" max="2" width="69.50390625" style="84" customWidth="1"/>
    <col min="3" max="3" width="13.125" style="84" customWidth="1"/>
    <col min="4" max="4" width="10.00390625" style="84" bestFit="1" customWidth="1"/>
    <col min="5" max="5" width="11.625" style="84" bestFit="1" customWidth="1"/>
    <col min="6" max="16384" width="9.375" style="84" customWidth="1"/>
  </cols>
  <sheetData>
    <row r="1" spans="1:5" s="66" customFormat="1" ht="21" customHeight="1" thickBot="1">
      <c r="A1" s="65"/>
      <c r="B1" s="67"/>
      <c r="C1" s="252" t="s">
        <v>449</v>
      </c>
      <c r="D1" s="252"/>
      <c r="E1" s="252"/>
    </row>
    <row r="2" spans="1:5" s="222" customFormat="1" ht="25.5" customHeight="1">
      <c r="A2" s="175" t="s">
        <v>120</v>
      </c>
      <c r="B2" s="149" t="s">
        <v>384</v>
      </c>
      <c r="C2" s="230"/>
      <c r="D2" s="230"/>
      <c r="E2" s="230"/>
    </row>
    <row r="3" spans="1:5" s="289" customFormat="1" ht="24.75" thickBot="1">
      <c r="A3" s="215" t="s">
        <v>119</v>
      </c>
      <c r="B3" s="150" t="s">
        <v>426</v>
      </c>
      <c r="C3" s="288" t="s">
        <v>417</v>
      </c>
      <c r="D3" s="302" t="s">
        <v>427</v>
      </c>
      <c r="E3" s="288" t="s">
        <v>419</v>
      </c>
    </row>
    <row r="4" spans="1:5" s="223" customFormat="1" ht="15.75" customHeight="1" thickBot="1">
      <c r="A4" s="68"/>
      <c r="B4" s="68"/>
      <c r="C4" s="69" t="s">
        <v>377</v>
      </c>
      <c r="D4" s="69"/>
      <c r="E4" s="69"/>
    </row>
    <row r="5" spans="1:5" ht="13.5" thickBot="1">
      <c r="A5" s="176" t="s">
        <v>121</v>
      </c>
      <c r="B5" s="70" t="s">
        <v>38</v>
      </c>
      <c r="C5" s="323" t="s">
        <v>39</v>
      </c>
      <c r="D5" s="324"/>
      <c r="E5" s="325"/>
    </row>
    <row r="6" spans="1:5" s="224" customFormat="1" ht="12.75" customHeight="1" thickBot="1">
      <c r="A6" s="61">
        <v>1</v>
      </c>
      <c r="B6" s="62">
        <v>2</v>
      </c>
      <c r="C6" s="63">
        <v>3</v>
      </c>
      <c r="D6" s="63">
        <v>4</v>
      </c>
      <c r="E6" s="63">
        <v>5</v>
      </c>
    </row>
    <row r="7" spans="1:5" s="224" customFormat="1" ht="15.75" customHeight="1" thickBot="1">
      <c r="A7" s="71"/>
      <c r="B7" s="72" t="s">
        <v>40</v>
      </c>
      <c r="C7" s="73"/>
      <c r="D7" s="73"/>
      <c r="E7" s="73"/>
    </row>
    <row r="8" spans="1:5" s="161" customFormat="1" ht="12" customHeight="1" thickBot="1">
      <c r="A8" s="61" t="s">
        <v>6</v>
      </c>
      <c r="B8" s="74" t="s">
        <v>335</v>
      </c>
      <c r="C8" s="113">
        <f>SUM(C9:C18)</f>
        <v>5334000</v>
      </c>
      <c r="D8" s="113">
        <f>SUM(D9:D18)</f>
        <v>0</v>
      </c>
      <c r="E8" s="113">
        <f>SUM(E9:E18)</f>
        <v>5334000</v>
      </c>
    </row>
    <row r="9" spans="1:5" s="161" customFormat="1" ht="12" customHeight="1">
      <c r="A9" s="216" t="s">
        <v>64</v>
      </c>
      <c r="B9" s="8" t="s">
        <v>178</v>
      </c>
      <c r="C9" s="152"/>
      <c r="D9" s="152"/>
      <c r="E9" s="152"/>
    </row>
    <row r="10" spans="1:5" s="161" customFormat="1" ht="12" customHeight="1">
      <c r="A10" s="217" t="s">
        <v>65</v>
      </c>
      <c r="B10" s="6" t="s">
        <v>179</v>
      </c>
      <c r="C10" s="111"/>
      <c r="D10" s="111"/>
      <c r="E10" s="111"/>
    </row>
    <row r="11" spans="1:5" s="161" customFormat="1" ht="12" customHeight="1">
      <c r="A11" s="217" t="s">
        <v>66</v>
      </c>
      <c r="B11" s="6" t="s">
        <v>180</v>
      </c>
      <c r="C11" s="111"/>
      <c r="D11" s="111"/>
      <c r="E11" s="111"/>
    </row>
    <row r="12" spans="1:5" s="161" customFormat="1" ht="12" customHeight="1">
      <c r="A12" s="217" t="s">
        <v>67</v>
      </c>
      <c r="B12" s="6" t="s">
        <v>181</v>
      </c>
      <c r="C12" s="111"/>
      <c r="D12" s="111"/>
      <c r="E12" s="111"/>
    </row>
    <row r="13" spans="1:5" s="161" customFormat="1" ht="12" customHeight="1">
      <c r="A13" s="217" t="s">
        <v>84</v>
      </c>
      <c r="B13" s="6" t="s">
        <v>182</v>
      </c>
      <c r="C13" s="111">
        <v>4200000</v>
      </c>
      <c r="D13" s="111"/>
      <c r="E13" s="111">
        <f>SUM(C13:D13)</f>
        <v>4200000</v>
      </c>
    </row>
    <row r="14" spans="1:5" s="161" customFormat="1" ht="12" customHeight="1">
      <c r="A14" s="217" t="s">
        <v>68</v>
      </c>
      <c r="B14" s="6" t="s">
        <v>336</v>
      </c>
      <c r="C14" s="111">
        <v>1134000</v>
      </c>
      <c r="D14" s="111"/>
      <c r="E14" s="111">
        <f>SUM(C14:D14)</f>
        <v>1134000</v>
      </c>
    </row>
    <row r="15" spans="1:5" s="161" customFormat="1" ht="12" customHeight="1">
      <c r="A15" s="217" t="s">
        <v>69</v>
      </c>
      <c r="B15" s="5" t="s">
        <v>337</v>
      </c>
      <c r="C15" s="111"/>
      <c r="D15" s="111"/>
      <c r="E15" s="111">
        <f>SUM(C15:D15)</f>
        <v>0</v>
      </c>
    </row>
    <row r="16" spans="1:5" s="161" customFormat="1" ht="12" customHeight="1">
      <c r="A16" s="217" t="s">
        <v>76</v>
      </c>
      <c r="B16" s="6" t="s">
        <v>185</v>
      </c>
      <c r="C16" s="153"/>
      <c r="D16" s="153"/>
      <c r="E16" s="153"/>
    </row>
    <row r="17" spans="1:5" s="225" customFormat="1" ht="12" customHeight="1">
      <c r="A17" s="217" t="s">
        <v>77</v>
      </c>
      <c r="B17" s="6" t="s">
        <v>186</v>
      </c>
      <c r="C17" s="111"/>
      <c r="D17" s="111"/>
      <c r="E17" s="111"/>
    </row>
    <row r="18" spans="1:5" s="225" customFormat="1" ht="12" customHeight="1" thickBot="1">
      <c r="A18" s="217" t="s">
        <v>78</v>
      </c>
      <c r="B18" s="5" t="s">
        <v>187</v>
      </c>
      <c r="C18" s="112"/>
      <c r="D18" s="112"/>
      <c r="E18" s="112"/>
    </row>
    <row r="19" spans="1:5" s="161" customFormat="1" ht="12" customHeight="1" thickBot="1">
      <c r="A19" s="61" t="s">
        <v>7</v>
      </c>
      <c r="B19" s="74" t="s">
        <v>338</v>
      </c>
      <c r="C19" s="113">
        <f>SUM(C20:C22)</f>
        <v>0</v>
      </c>
      <c r="D19" s="113">
        <f>SUM(D20:D22)</f>
        <v>0</v>
      </c>
      <c r="E19" s="113">
        <f>SUM(E20:E22)</f>
        <v>0</v>
      </c>
    </row>
    <row r="20" spans="1:5" s="225" customFormat="1" ht="12" customHeight="1">
      <c r="A20" s="217" t="s">
        <v>70</v>
      </c>
      <c r="B20" s="7" t="s">
        <v>153</v>
      </c>
      <c r="C20" s="111"/>
      <c r="D20" s="111"/>
      <c r="E20" s="111"/>
    </row>
    <row r="21" spans="1:5" s="225" customFormat="1" ht="12" customHeight="1">
      <c r="A21" s="217" t="s">
        <v>71</v>
      </c>
      <c r="B21" s="6" t="s">
        <v>339</v>
      </c>
      <c r="C21" s="111"/>
      <c r="D21" s="111"/>
      <c r="E21" s="111"/>
    </row>
    <row r="22" spans="1:5" s="225" customFormat="1" ht="12" customHeight="1">
      <c r="A22" s="217" t="s">
        <v>72</v>
      </c>
      <c r="B22" s="6" t="s">
        <v>340</v>
      </c>
      <c r="C22" s="111"/>
      <c r="D22" s="111"/>
      <c r="E22" s="111"/>
    </row>
    <row r="23" spans="1:5" s="225" customFormat="1" ht="12" customHeight="1" thickBot="1">
      <c r="A23" s="217" t="s">
        <v>73</v>
      </c>
      <c r="B23" s="6" t="s">
        <v>0</v>
      </c>
      <c r="C23" s="111"/>
      <c r="D23" s="111"/>
      <c r="E23" s="111"/>
    </row>
    <row r="24" spans="1:5" s="225" customFormat="1" ht="12" customHeight="1" thickBot="1">
      <c r="A24" s="64" t="s">
        <v>8</v>
      </c>
      <c r="B24" s="51" t="s">
        <v>97</v>
      </c>
      <c r="C24" s="139"/>
      <c r="D24" s="139"/>
      <c r="E24" s="139"/>
    </row>
    <row r="25" spans="1:5" s="225" customFormat="1" ht="12" customHeight="1" thickBot="1">
      <c r="A25" s="64" t="s">
        <v>9</v>
      </c>
      <c r="B25" s="51" t="s">
        <v>341</v>
      </c>
      <c r="C25" s="113">
        <f>+C26+C27</f>
        <v>0</v>
      </c>
      <c r="D25" s="113"/>
      <c r="E25" s="113"/>
    </row>
    <row r="26" spans="1:5" s="225" customFormat="1" ht="12" customHeight="1">
      <c r="A26" s="218" t="s">
        <v>163</v>
      </c>
      <c r="B26" s="219" t="s">
        <v>339</v>
      </c>
      <c r="C26" s="41"/>
      <c r="D26" s="41"/>
      <c r="E26" s="41"/>
    </row>
    <row r="27" spans="1:5" s="225" customFormat="1" ht="12" customHeight="1">
      <c r="A27" s="218" t="s">
        <v>166</v>
      </c>
      <c r="B27" s="220" t="s">
        <v>342</v>
      </c>
      <c r="C27" s="114"/>
      <c r="D27" s="114"/>
      <c r="E27" s="114"/>
    </row>
    <row r="28" spans="1:5" s="225" customFormat="1" ht="12" customHeight="1" thickBot="1">
      <c r="A28" s="217" t="s">
        <v>167</v>
      </c>
      <c r="B28" s="221" t="s">
        <v>343</v>
      </c>
      <c r="C28" s="44"/>
      <c r="D28" s="44"/>
      <c r="E28" s="44"/>
    </row>
    <row r="29" spans="1:5" s="225" customFormat="1" ht="12" customHeight="1" thickBot="1">
      <c r="A29" s="64" t="s">
        <v>10</v>
      </c>
      <c r="B29" s="51" t="s">
        <v>344</v>
      </c>
      <c r="C29" s="113">
        <f>+C30+C31+C32</f>
        <v>0</v>
      </c>
      <c r="D29" s="113">
        <f>+D30+D31+D32</f>
        <v>0</v>
      </c>
      <c r="E29" s="113">
        <f>+E30+E31+E32</f>
        <v>0</v>
      </c>
    </row>
    <row r="30" spans="1:5" s="225" customFormat="1" ht="12" customHeight="1">
      <c r="A30" s="218" t="s">
        <v>57</v>
      </c>
      <c r="B30" s="219" t="s">
        <v>192</v>
      </c>
      <c r="C30" s="41"/>
      <c r="D30" s="41"/>
      <c r="E30" s="41"/>
    </row>
    <row r="31" spans="1:5" s="225" customFormat="1" ht="12" customHeight="1">
      <c r="A31" s="218" t="s">
        <v>58</v>
      </c>
      <c r="B31" s="220" t="s">
        <v>193</v>
      </c>
      <c r="C31" s="114"/>
      <c r="D31" s="114"/>
      <c r="E31" s="114"/>
    </row>
    <row r="32" spans="1:5" s="225" customFormat="1" ht="12" customHeight="1" thickBot="1">
      <c r="A32" s="217" t="s">
        <v>59</v>
      </c>
      <c r="B32" s="54" t="s">
        <v>194</v>
      </c>
      <c r="C32" s="44"/>
      <c r="D32" s="44"/>
      <c r="E32" s="44"/>
    </row>
    <row r="33" spans="1:5" s="161" customFormat="1" ht="12" customHeight="1" thickBot="1">
      <c r="A33" s="64" t="s">
        <v>11</v>
      </c>
      <c r="B33" s="51" t="s">
        <v>307</v>
      </c>
      <c r="C33" s="139"/>
      <c r="D33" s="139"/>
      <c r="E33" s="139"/>
    </row>
    <row r="34" spans="1:5" s="161" customFormat="1" ht="12" customHeight="1" thickBot="1">
      <c r="A34" s="64" t="s">
        <v>12</v>
      </c>
      <c r="B34" s="51" t="s">
        <v>345</v>
      </c>
      <c r="C34" s="154"/>
      <c r="D34" s="154"/>
      <c r="E34" s="154"/>
    </row>
    <row r="35" spans="1:5" s="161" customFormat="1" ht="12" customHeight="1" thickBot="1">
      <c r="A35" s="61" t="s">
        <v>13</v>
      </c>
      <c r="B35" s="51" t="s">
        <v>346</v>
      </c>
      <c r="C35" s="155">
        <f>+C8+C19+C24+C25+C29+C33+C34</f>
        <v>5334000</v>
      </c>
      <c r="D35" s="155">
        <f>+D8+D19+D24+D25+D29+D33+D34</f>
        <v>0</v>
      </c>
      <c r="E35" s="155">
        <f>+E8+E19+E24+E25+E29+E33+E34</f>
        <v>5334000</v>
      </c>
    </row>
    <row r="36" spans="1:5" s="161" customFormat="1" ht="12" customHeight="1" thickBot="1">
      <c r="A36" s="75" t="s">
        <v>14</v>
      </c>
      <c r="B36" s="51" t="s">
        <v>347</v>
      </c>
      <c r="C36" s="155">
        <f>+C37+C38+C39</f>
        <v>68235797</v>
      </c>
      <c r="D36" s="155">
        <f>+D37+D38+D39</f>
        <v>680678</v>
      </c>
      <c r="E36" s="155">
        <f>+E37+E38+E39</f>
        <v>68916475</v>
      </c>
    </row>
    <row r="37" spans="1:5" s="161" customFormat="1" ht="12" customHeight="1">
      <c r="A37" s="218" t="s">
        <v>348</v>
      </c>
      <c r="B37" s="219" t="s">
        <v>133</v>
      </c>
      <c r="C37" s="41"/>
      <c r="D37" s="41">
        <f>'[2]összesítő-ovoda'!$V$8</f>
        <v>609727</v>
      </c>
      <c r="E37" s="111">
        <f>SUM(C37:D37)</f>
        <v>609727</v>
      </c>
    </row>
    <row r="38" spans="1:5" s="161" customFormat="1" ht="12" customHeight="1">
      <c r="A38" s="218" t="s">
        <v>349</v>
      </c>
      <c r="B38" s="220" t="s">
        <v>1</v>
      </c>
      <c r="C38" s="114"/>
      <c r="D38" s="114"/>
      <c r="E38" s="111">
        <f>SUM(C38:D38)</f>
        <v>0</v>
      </c>
    </row>
    <row r="39" spans="1:5" s="225" customFormat="1" ht="12" customHeight="1" thickBot="1">
      <c r="A39" s="217" t="s">
        <v>350</v>
      </c>
      <c r="B39" s="54" t="s">
        <v>351</v>
      </c>
      <c r="C39" s="44">
        <v>68235797</v>
      </c>
      <c r="D39" s="44">
        <f>'[2]összesítő-ovoda'!$Z$8</f>
        <v>70951</v>
      </c>
      <c r="E39" s="111">
        <f>SUM(C39:D39)</f>
        <v>68306748</v>
      </c>
    </row>
    <row r="40" spans="1:5" s="225" customFormat="1" ht="15" customHeight="1" thickBot="1">
      <c r="A40" s="75" t="s">
        <v>15</v>
      </c>
      <c r="B40" s="76" t="s">
        <v>352</v>
      </c>
      <c r="C40" s="158">
        <f>+C35+C36</f>
        <v>73569797</v>
      </c>
      <c r="D40" s="158">
        <f>+D35+D36</f>
        <v>680678</v>
      </c>
      <c r="E40" s="158">
        <f>+E35+E36</f>
        <v>74250475</v>
      </c>
    </row>
    <row r="41" spans="1:5" s="225" customFormat="1" ht="15" customHeight="1">
      <c r="A41" s="77"/>
      <c r="B41" s="78"/>
      <c r="C41" s="156"/>
      <c r="D41" s="156"/>
      <c r="E41" s="156"/>
    </row>
    <row r="42" spans="1:5" ht="13.5" thickBot="1">
      <c r="A42" s="79"/>
      <c r="B42" s="80"/>
      <c r="C42" s="157"/>
      <c r="D42" s="157"/>
      <c r="E42" s="157"/>
    </row>
    <row r="43" spans="1:5" s="224" customFormat="1" ht="28.5" customHeight="1" thickBot="1">
      <c r="A43" s="81"/>
      <c r="B43" s="286" t="s">
        <v>41</v>
      </c>
      <c r="C43" s="287" t="s">
        <v>417</v>
      </c>
      <c r="D43" s="304" t="s">
        <v>427</v>
      </c>
      <c r="E43" s="287" t="s">
        <v>419</v>
      </c>
    </row>
    <row r="44" spans="1:5" s="226" customFormat="1" ht="12" customHeight="1" thickBot="1">
      <c r="A44" s="64" t="s">
        <v>6</v>
      </c>
      <c r="B44" s="51" t="s">
        <v>353</v>
      </c>
      <c r="C44" s="113">
        <f>SUM(C45:C49)</f>
        <v>73055797</v>
      </c>
      <c r="D44" s="113">
        <f>SUM(D45:D49)</f>
        <v>680678</v>
      </c>
      <c r="E44" s="113">
        <f>SUM(E45:E49)</f>
        <v>73736475</v>
      </c>
    </row>
    <row r="45" spans="1:5" ht="12" customHeight="1">
      <c r="A45" s="217" t="s">
        <v>64</v>
      </c>
      <c r="B45" s="7" t="s">
        <v>36</v>
      </c>
      <c r="C45" s="41">
        <v>45186200</v>
      </c>
      <c r="D45" s="41">
        <f>'[2]összesítő-ovoda'!D$8</f>
        <v>59373</v>
      </c>
      <c r="E45" s="41">
        <f>SUM(C45:D45)</f>
        <v>45245573</v>
      </c>
    </row>
    <row r="46" spans="1:5" ht="12" customHeight="1">
      <c r="A46" s="217" t="s">
        <v>65</v>
      </c>
      <c r="B46" s="6" t="s">
        <v>106</v>
      </c>
      <c r="C46" s="43">
        <v>9009300</v>
      </c>
      <c r="D46" s="41">
        <f>'[2]összesítő-ovoda'!E$8</f>
        <v>11578</v>
      </c>
      <c r="E46" s="41">
        <f aca="true" t="shared" si="0" ref="E46:E54">SUM(C46:D46)</f>
        <v>9020878</v>
      </c>
    </row>
    <row r="47" spans="1:5" ht="12" customHeight="1">
      <c r="A47" s="217" t="s">
        <v>66</v>
      </c>
      <c r="B47" s="6" t="s">
        <v>83</v>
      </c>
      <c r="C47" s="43">
        <v>18860297</v>
      </c>
      <c r="D47" s="41">
        <f>'[2]összesítő-ovoda'!F$8</f>
        <v>448500</v>
      </c>
      <c r="E47" s="41">
        <f t="shared" si="0"/>
        <v>19308797</v>
      </c>
    </row>
    <row r="48" spans="1:5" ht="12" customHeight="1">
      <c r="A48" s="217" t="s">
        <v>67</v>
      </c>
      <c r="B48" s="6" t="s">
        <v>107</v>
      </c>
      <c r="C48" s="43"/>
      <c r="D48" s="41"/>
      <c r="E48" s="41">
        <f t="shared" si="0"/>
        <v>0</v>
      </c>
    </row>
    <row r="49" spans="1:5" ht="12" customHeight="1" thickBot="1">
      <c r="A49" s="217" t="s">
        <v>84</v>
      </c>
      <c r="B49" s="6" t="s">
        <v>108</v>
      </c>
      <c r="C49" s="43"/>
      <c r="D49" s="41">
        <f>'[2]összesítő-ovoda'!L$8</f>
        <v>161227</v>
      </c>
      <c r="E49" s="41">
        <f t="shared" si="0"/>
        <v>161227</v>
      </c>
    </row>
    <row r="50" spans="1:5" ht="12" customHeight="1" thickBot="1">
      <c r="A50" s="64" t="s">
        <v>7</v>
      </c>
      <c r="B50" s="51" t="s">
        <v>354</v>
      </c>
      <c r="C50" s="113">
        <f>SUM(C51:C53)</f>
        <v>514000</v>
      </c>
      <c r="D50" s="113">
        <f>SUM(D51:D53)</f>
        <v>0</v>
      </c>
      <c r="E50" s="113">
        <f>SUM(E51:E53)</f>
        <v>514000</v>
      </c>
    </row>
    <row r="51" spans="1:5" s="226" customFormat="1" ht="12" customHeight="1">
      <c r="A51" s="217" t="s">
        <v>70</v>
      </c>
      <c r="B51" s="7" t="s">
        <v>124</v>
      </c>
      <c r="C51" s="41">
        <v>514000</v>
      </c>
      <c r="D51" s="41"/>
      <c r="E51" s="41">
        <f t="shared" si="0"/>
        <v>514000</v>
      </c>
    </row>
    <row r="52" spans="1:5" ht="12" customHeight="1">
      <c r="A52" s="217" t="s">
        <v>71</v>
      </c>
      <c r="B52" s="6" t="s">
        <v>110</v>
      </c>
      <c r="C52" s="43"/>
      <c r="D52" s="43"/>
      <c r="E52" s="41">
        <f t="shared" si="0"/>
        <v>0</v>
      </c>
    </row>
    <row r="53" spans="1:5" ht="12" customHeight="1">
      <c r="A53" s="217" t="s">
        <v>72</v>
      </c>
      <c r="B53" s="6" t="s">
        <v>42</v>
      </c>
      <c r="C53" s="43"/>
      <c r="D53" s="43"/>
      <c r="E53" s="41">
        <f t="shared" si="0"/>
        <v>0</v>
      </c>
    </row>
    <row r="54" spans="1:5" ht="12" customHeight="1" thickBot="1">
      <c r="A54" s="217" t="s">
        <v>73</v>
      </c>
      <c r="B54" s="6" t="s">
        <v>2</v>
      </c>
      <c r="C54" s="43"/>
      <c r="D54" s="43"/>
      <c r="E54" s="41">
        <f t="shared" si="0"/>
        <v>0</v>
      </c>
    </row>
    <row r="55" spans="1:5" ht="15" customHeight="1" thickBot="1">
      <c r="A55" s="64" t="s">
        <v>8</v>
      </c>
      <c r="B55" s="82" t="s">
        <v>355</v>
      </c>
      <c r="C55" s="159">
        <f>+C44+C50</f>
        <v>73569797</v>
      </c>
      <c r="D55" s="159">
        <f>+D44+D50</f>
        <v>680678</v>
      </c>
      <c r="E55" s="159">
        <f>+E44+E50</f>
        <v>74250475</v>
      </c>
    </row>
    <row r="56" spans="3:5" ht="12.75">
      <c r="C56" s="160"/>
      <c r="D56" s="160"/>
      <c r="E56" s="160"/>
    </row>
  </sheetData>
  <sheetProtection formatCells="0"/>
  <mergeCells count="1">
    <mergeCell ref="C5:E5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2018-05-24T14:26:19Z</cp:lastPrinted>
  <dcterms:created xsi:type="dcterms:W3CDTF">1999-10-30T10:30:45Z</dcterms:created>
  <dcterms:modified xsi:type="dcterms:W3CDTF">2018-05-25T07:15:05Z</dcterms:modified>
  <cp:category/>
  <cp:version/>
  <cp:contentType/>
  <cp:contentStatus/>
</cp:coreProperties>
</file>