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1580" tabRatio="786" activeTab="0"/>
  </bookViews>
  <sheets>
    <sheet name="1.sz.mell.összevont mérl." sheetId="1" r:id="rId1"/>
    <sheet name="2.sz.mell.feladatbontás" sheetId="2" r:id="rId2"/>
    <sheet name="2.1.sz.mell_műk_mérl. " sheetId="3" r:id="rId3"/>
    <sheet name="2.2.sz.mell_felh_mérl. " sheetId="4" r:id="rId4"/>
    <sheet name="3.sz.mell.Beruh." sheetId="5" r:id="rId5"/>
    <sheet name="4.sz.mell.Felúj." sheetId="6" r:id="rId6"/>
    <sheet name="5.1. sz. mell Önkorm" sheetId="7" r:id="rId7"/>
    <sheet name="5.2. sz. mell-Hivatal" sheetId="8" r:id="rId8"/>
    <sheet name="5.3. sz. mell-Óvoda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_xlnm.Print_Titles" localSheetId="0">'1.sz.mell.összevont mérl.'!$2:$3</definedName>
    <definedName name="_xlnm.Print_Titles" localSheetId="4">'3.sz.mell.Beruh.'!$2:$6</definedName>
    <definedName name="_xlnm.Print_Titles" localSheetId="6">'5.1. sz. mell Önkorm'!$2:$7</definedName>
    <definedName name="_xlnm.Print_Titles" localSheetId="7">'5.2. sz. mell-Hivatal'!$2:$7</definedName>
    <definedName name="_xlnm.Print_Titles" localSheetId="8">'5.3. sz. mell-Óvoda'!$2:$7</definedName>
    <definedName name="_xlnm.Print_Area" localSheetId="0">'1.sz.mell.összevont mérl.'!$A$1:$F$151</definedName>
  </definedNames>
  <calcPr fullCalcOnLoad="1"/>
</workbook>
</file>

<file path=xl/sharedStrings.xml><?xml version="1.0" encoding="utf-8"?>
<sst xmlns="http://schemas.openxmlformats.org/spreadsheetml/2006/main" count="1183" uniqueCount="507">
  <si>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</si>
  <si>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</si>
  <si>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</si>
  <si>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</si>
  <si>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</si>
  <si>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</si>
  <si>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</si>
  <si>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</si>
  <si>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</si>
  <si>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</si>
  <si>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</si>
  <si>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</si>
  <si>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</si>
  <si>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</si>
  <si>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</si>
  <si>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</si>
  <si>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</si>
  <si>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</si>
  <si>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</si>
  <si>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</si>
  <si>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</si>
  <si>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</si>
  <si>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</si>
  <si>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</si>
  <si>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</si>
  <si>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</si>
  <si>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</si>
  <si>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</si>
  <si>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</si>
  <si>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</si>
  <si>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</si>
  <si>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</si>
  <si>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</si>
  <si>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</si>
  <si>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</si>
  <si>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</si>
  <si>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</si>
  <si>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</si>
  <si>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</si>
  <si>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</si>
  <si>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</si>
  <si>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</si>
  <si>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</si>
  <si>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</si>
  <si>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</si>
  <si>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</si>
  <si>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</si>
  <si>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</si>
  <si>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</si>
  <si>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</si>
  <si>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</si>
  <si>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</si>
  <si>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</si>
  <si>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</si>
  <si>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</si>
  <si>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</si>
  <si>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</si>
  <si>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</si>
  <si>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</si>
  <si>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</si>
  <si>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</si>
  <si>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</si>
  <si>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</si>
  <si>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</si>
  <si>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</si>
  <si>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</si>
  <si>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</si>
  <si>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</si>
  <si>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</si>
  <si>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</si>
  <si>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</si>
  <si>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</si>
  <si>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</si>
  <si>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</si>
  <si>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</si>
  <si>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</si>
  <si>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</si>
  <si>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</si>
  <si>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</si>
  <si>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</si>
  <si>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</si>
  <si>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</si>
  <si>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</si>
  <si>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</si>
  <si>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</si>
  <si>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</si>
  <si>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</si>
  <si>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</si>
  <si>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</si>
  <si>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</si>
  <si>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</si>
  <si>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</si>
  <si>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</si>
  <si>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</si>
  <si>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</si>
  <si>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</si>
  <si>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</si>
  <si>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</si>
  <si>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</si>
  <si>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</si>
  <si>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</si>
  <si>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</si>
  <si>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</si>
  <si>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</si>
  <si>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</si>
  <si>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</si>
  <si>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</si>
  <si>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</si>
  <si>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</si>
  <si>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</si>
  <si>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</si>
  <si>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</si>
  <si>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</si>
  <si>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</si>
  <si>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</si>
  <si>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</si>
  <si>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</si>
  <si>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</si>
  <si>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</si>
  <si>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Beruházások</t>
  </si>
  <si>
    <t>8.3.</t>
  </si>
  <si>
    <t>Egyéb felhalmozási kiadások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</si>
  <si>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</si>
  <si>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</si>
  <si>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</si>
  <si>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</si>
  <si>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</si>
  <si>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</si>
  <si>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</si>
  <si>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</si>
  <si>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</si>
  <si>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</si>
  <si>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</si>
  <si>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</si>
  <si>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</si>
  <si>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</si>
  <si>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</si>
  <si>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</si>
  <si>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</si>
  <si>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</si>
  <si>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</si>
  <si>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</si>
  <si>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</si>
  <si>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</si>
  <si>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</si>
  <si>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</si>
  <si>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</si>
  <si>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</si>
  <si>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</si>
  <si>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</si>
  <si>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</si>
  <si>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</si>
  <si>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</si>
  <si>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</si>
  <si>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</si>
  <si>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</si>
  <si>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</si>
  <si>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</si>
  <si>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</si>
  <si>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</si>
  <si>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</si>
  <si>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</si>
  <si>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</si>
  <si>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</si>
  <si>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</si>
  <si>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</si>
  <si>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</si>
  <si>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</si>
  <si>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</si>
  <si>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</si>
  <si>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</si>
  <si>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</si>
  <si>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</si>
  <si>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</si>
  <si>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</si>
  <si>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</si>
  <si>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</si>
  <si>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</si>
  <si>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</si>
  <si>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</si>
  <si>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</si>
  <si>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</si>
  <si>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</si>
  <si>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</si>
  <si>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</si>
  <si>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</si>
  <si>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</si>
  <si>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</si>
  <si>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</si>
  <si>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</si>
  <si>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</si>
  <si>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</si>
  <si>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</si>
  <si>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</si>
  <si>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</si>
  <si>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</si>
  <si>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</si>
  <si>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</si>
  <si>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</si>
  <si>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</si>
  <si>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</si>
  <si>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</si>
  <si>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</si>
  <si>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</si>
  <si>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</si>
  <si>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</si>
  <si>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</si>
  <si>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</si>
  <si>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</si>
  <si>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</si>
  <si>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</si>
  <si>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</si>
  <si>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</si>
  <si>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</si>
  <si>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</si>
  <si>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</si>
  <si>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</si>
  <si>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</si>
  <si>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</si>
  <si>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</si>
  <si>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</si>
  <si>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</si>
  <si>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</si>
  <si>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</si>
  <si>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</si>
  <si>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</si>
  <si>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</si>
  <si>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</si>
  <si>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</si>
  <si>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</si>
  <si>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</si>
  <si>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</si>
  <si>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</si>
  <si>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</si>
  <si>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</si>
  <si>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</si>
  <si>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</si>
  <si>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</si>
  <si>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</si>
  <si>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</si>
  <si>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</si>
  <si>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</si>
  <si>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</si>
  <si>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</si>
  <si>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</si>
  <si>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</si>
  <si>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</si>
  <si>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</si>
  <si>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</si>
  <si>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</si>
  <si>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</si>
  <si>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</si>
  <si>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</si>
  <si>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</si>
  <si>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</si>
  <si>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</si>
  <si>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</si>
  <si>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</si>
  <si>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</si>
  <si>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</si>
  <si>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</si>
  <si>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</si>
  <si>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</si>
  <si>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</si>
  <si>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</si>
  <si>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</si>
  <si>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</si>
  <si>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</si>
  <si>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</si>
  <si>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</si>
  <si>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</si>
  <si>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</si>
  <si>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</si>
  <si>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</si>
  <si>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</si>
  <si>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</si>
  <si>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</si>
  <si>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</si>
  <si>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</si>
  <si>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</si>
  <si>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</si>
  <si>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</si>
  <si>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</si>
  <si>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</si>
  <si>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</si>
  <si>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</si>
  <si>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</si>
  <si>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</si>
  <si>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</si>
  <si>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</si>
  <si>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</si>
  <si>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</si>
  <si>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</si>
  <si>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</si>
  <si>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Működési célú átvett pénzeszközök</t>
  </si>
  <si>
    <t>4.-ből EU-s támogatás</t>
  </si>
  <si>
    <t>BEVÉTEL ÖSSZESEN (13.+22.)</t>
  </si>
  <si>
    <t>Felhalmozási célú támogatások államháztartáson belülről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</si>
  <si>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</si>
  <si>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</si>
  <si>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</si>
  <si>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</si>
  <si>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</si>
  <si>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</si>
  <si>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</si>
  <si>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</si>
  <si>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</si>
  <si>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</si>
  <si>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</si>
  <si>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</si>
  <si>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</si>
  <si>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</si>
  <si>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</si>
  <si>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</si>
  <si>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</si>
  <si>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</si>
  <si>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</si>
  <si>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</si>
  <si>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</si>
  <si>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</si>
  <si>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</si>
  <si>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</si>
  <si>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</si>
  <si>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</si>
  <si>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</si>
  <si>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</si>
  <si>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</si>
  <si>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</si>
  <si>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</si>
  <si>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</si>
  <si>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</si>
  <si>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</si>
  <si>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</si>
  <si>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</si>
  <si>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</si>
  <si>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</si>
  <si>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</si>
  <si>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</si>
  <si>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</si>
  <si>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Felhalm. célú visszatérítendő támogatások, kölcsönök visszatér. ÁH-n kívülről</t>
  </si>
  <si>
    <t>2.5.-ből        - Garancia- és kezességvállalásból kifizetés ÁH-n belülre</t>
  </si>
  <si>
    <t>Napközi Otthonos Óvoda</t>
  </si>
  <si>
    <t>7.5.</t>
  </si>
  <si>
    <t>Központi, irányítószervi támogatás folyósítása</t>
  </si>
  <si>
    <t>13.4.</t>
  </si>
  <si>
    <t>Belföldi finanszírozás bevételei (13.1. + … + 13.4.)</t>
  </si>
  <si>
    <t>Kunfehértó Község Önkormányzat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</si>
  <si>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</si>
  <si>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</si>
  <si>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</si>
  <si>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</si>
  <si>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Polgármetseri Hivatal</t>
  </si>
  <si>
    <t>Polgármesteri Hivatal összesen:</t>
  </si>
  <si>
    <t>Önkormányzat mindösszesen:</t>
  </si>
  <si>
    <t>Forintban !</t>
  </si>
  <si>
    <t xml:space="preserve"> Forintban !</t>
  </si>
  <si>
    <t>Forintban</t>
  </si>
  <si>
    <t xml:space="preserve"> Forintban</t>
  </si>
  <si>
    <t>Kis értékű tárgyi eszközök</t>
  </si>
  <si>
    <t>Kunfehértó Községi Önkormányzat Mosolyvár Óvoda</t>
  </si>
  <si>
    <t>Kötelező feladat</t>
  </si>
  <si>
    <t xml:space="preserve">   - OEP támogatás</t>
  </si>
  <si>
    <t xml:space="preserve">    - szociális étkeztetés térítési díja</t>
  </si>
  <si>
    <t xml:space="preserve">    - haszonbérleti díjak </t>
  </si>
  <si>
    <t xml:space="preserve">     - Önkormányzat működése</t>
  </si>
  <si>
    <t xml:space="preserve">     - Védőnői szolgálat</t>
  </si>
  <si>
    <t xml:space="preserve">     - Tanyagondnoki szolgálat</t>
  </si>
  <si>
    <t xml:space="preserve">     - Szociális étkeztetés</t>
  </si>
  <si>
    <t xml:space="preserve">     - Közvilágítás</t>
  </si>
  <si>
    <t xml:space="preserve">     - Temetőfenntartás</t>
  </si>
  <si>
    <t xml:space="preserve">     - Vagyonműködtetés</t>
  </si>
  <si>
    <t xml:space="preserve">     - Könyvtári szolgáltatás</t>
  </si>
  <si>
    <t xml:space="preserve">     - Települési szociális támogatások</t>
  </si>
  <si>
    <t xml:space="preserve">     - CIVIL támogatások</t>
  </si>
  <si>
    <t xml:space="preserve">     - Mosolyvár Óvoda</t>
  </si>
  <si>
    <t xml:space="preserve">     - Polgármesteri Hivatal</t>
  </si>
  <si>
    <t>Intézményi kiadások</t>
  </si>
  <si>
    <t xml:space="preserve">      - Mosolyvár Óvoda</t>
  </si>
  <si>
    <t xml:space="preserve">      - Polgármesteri Hivatal</t>
  </si>
  <si>
    <t xml:space="preserve">             eszközbeszerzés</t>
  </si>
  <si>
    <t xml:space="preserve">              eszközbeszerzés</t>
  </si>
  <si>
    <t xml:space="preserve">      - Önkormányzat</t>
  </si>
  <si>
    <t xml:space="preserve">     - Önkorányzati társulásban ellátott feladatai </t>
  </si>
  <si>
    <t xml:space="preserve">     - Fehértó Non-Profit Kft. Közfeladatellátási támogatása</t>
  </si>
  <si>
    <t>Önkormányzat működési kiadásai</t>
  </si>
  <si>
    <t xml:space="preserve">    - Mosolyvár Óvoda</t>
  </si>
  <si>
    <t xml:space="preserve">    - Polgármesteri Hivatal </t>
  </si>
  <si>
    <t xml:space="preserve">Önkormányzat működési bevétele </t>
  </si>
  <si>
    <t>Intézményi működési bevételek</t>
  </si>
  <si>
    <t>Államig. feladat</t>
  </si>
  <si>
    <t>Önként váll. feladat</t>
  </si>
  <si>
    <t>Eredeti</t>
  </si>
  <si>
    <t xml:space="preserve">   - Elvonások és befizetések bevételei</t>
  </si>
  <si>
    <t>3.5</t>
  </si>
  <si>
    <t xml:space="preserve">              Ingatlan beruházás</t>
  </si>
  <si>
    <t>Államháztartási megelőlegezés</t>
  </si>
  <si>
    <t>Felhalmozási célú pénzeszközök átvétele</t>
  </si>
  <si>
    <t>Kerékpárút tervezés</t>
  </si>
  <si>
    <t>2018. évi kötelező feladatainak bevételei, kiadásai</t>
  </si>
  <si>
    <t xml:space="preserve">Kunfehértó Község Önkormányzat
2018. ÉVI KÖLTSÉGVETÉS
ÖSSZEVONT MÉRLEGE </t>
  </si>
  <si>
    <t>2018. évi előirányzat</t>
  </si>
  <si>
    <t>Módosítás 2018.05.30.</t>
  </si>
  <si>
    <t>Mód. Előir. 2018.05.30.</t>
  </si>
  <si>
    <t>Felhasználás
2017. XII.31-ig</t>
  </si>
  <si>
    <t xml:space="preserve">
2018. év utáni szükséglet
</t>
  </si>
  <si>
    <t>Beruházási kiadások 2018. évi előirányzata beruházásonként
Kunfehértó Község Önkormányzatánál</t>
  </si>
  <si>
    <t>Felújítási kiadások 2018. évi előirányzata felújításonként
Kunfehértó Község Önkormányzatánál</t>
  </si>
  <si>
    <t>II. Felhalmozási célú bevételek és kiadások 2018. évi mérlege
(Önkormányzati szinten)
Kunfehértó Község Önkormányzatánál</t>
  </si>
  <si>
    <t xml:space="preserve">     - Pályázatok működési költségelemei</t>
  </si>
  <si>
    <t xml:space="preserve">            Fehértó Non-Profit Kft.  Sporttábor felújítás önerő</t>
  </si>
  <si>
    <t xml:space="preserve">            Fehértó Non-Profit Kft. piac felújítás önerő</t>
  </si>
  <si>
    <t xml:space="preserve">              eszközbeszerzés - önkormányzat</t>
  </si>
  <si>
    <t xml:space="preserve">              eszközbeszerzés - védőnő</t>
  </si>
  <si>
    <t xml:space="preserve"> Felújítások</t>
  </si>
  <si>
    <t xml:space="preserve">    - Önkormányzat</t>
  </si>
  <si>
    <t xml:space="preserve">      vízhálózat</t>
  </si>
  <si>
    <t xml:space="preserve">     - Intézményen kívüli gyermekétkeztetés </t>
  </si>
  <si>
    <t>Csapadékvíz csatorna</t>
  </si>
  <si>
    <t>Leader pály. (Élhetőbbé tétel) saját erő</t>
  </si>
  <si>
    <t>Rendezvény bonyolítás saját erő</t>
  </si>
  <si>
    <t>Tó vízpótlás</t>
  </si>
  <si>
    <t>Bölcsőde kialakítás</t>
  </si>
  <si>
    <t>Kerékpárút - belterületi</t>
  </si>
  <si>
    <t>Intézmények energetika fejlesztése</t>
  </si>
  <si>
    <t>Parcel út saját erő</t>
  </si>
  <si>
    <t xml:space="preserve">Kisértékű tárgyi eszközök </t>
  </si>
  <si>
    <t>Ivóvízhálózat felújítás</t>
  </si>
  <si>
    <t>2018</t>
  </si>
  <si>
    <t>2016-2018</t>
  </si>
  <si>
    <t>2018. évi összes bevétel, kiadás</t>
  </si>
  <si>
    <t>Módosítás 2018.09.30.</t>
  </si>
  <si>
    <t>Működési célú visszatérítendő kölcsönök visszatér. ÁH-n kívülről</t>
  </si>
  <si>
    <t xml:space="preserve">    - Közvetített szolgáltatások bevétele</t>
  </si>
  <si>
    <t xml:space="preserve">    - Sírhely bevétel</t>
  </si>
  <si>
    <t xml:space="preserve">    - Bérleti díjak</t>
  </si>
  <si>
    <t xml:space="preserve">    - Szolgáltatási bevételek</t>
  </si>
  <si>
    <t xml:space="preserve">   - Eegyéb működési célú táűmogatás</t>
  </si>
  <si>
    <t>KONSZOLIDÁLT FŐÖSSZEG</t>
  </si>
  <si>
    <t>Halmozódás kiszűrése</t>
  </si>
  <si>
    <t>Felhalnmozási célú átvett pénzeszközök ÁHT-én kívülről</t>
  </si>
  <si>
    <t xml:space="preserve">Felhalmozási célú átvett pénzeszközök </t>
  </si>
  <si>
    <t xml:space="preserve">Működési célú átvett pénzeszközök </t>
  </si>
  <si>
    <t xml:space="preserve">            Víziközmű társulati hozzájárulás visszatérítése</t>
  </si>
  <si>
    <t xml:space="preserve">             EFOP pályázat </t>
  </si>
  <si>
    <t>Mód. Előir. 2018.09.27.</t>
  </si>
  <si>
    <t>Módosítás 2018.09.27.</t>
  </si>
  <si>
    <t>Mócosítás 2018.05.30.</t>
  </si>
  <si>
    <t>Mócosítás 2018.09.27.</t>
  </si>
  <si>
    <t>h. Műköcésh célú bevételek és khacások 2018. évh mérlege
(Önkormányzath szhnten)
Kunfehértó Község Önkormányzatánál</t>
  </si>
  <si>
    <t xml:space="preserve"> Forhntban !</t>
  </si>
  <si>
    <t>Khacások</t>
  </si>
  <si>
    <t>2018. évh előhrányzat</t>
  </si>
  <si>
    <t>Móc. Előhr. 2018.09.27.</t>
  </si>
  <si>
    <t>Önkormányzatok műköcésh támogatásah</t>
  </si>
  <si>
    <t>Személyh juttatások</t>
  </si>
  <si>
    <t>Műköcésh célú támogatások államháztartáson belülről</t>
  </si>
  <si>
    <t>Munkaacókat terhelő járulékok és szochálhs hozzájárulásh acó</t>
  </si>
  <si>
    <t xml:space="preserve">cologh khacások </t>
  </si>
  <si>
    <t>Közhatalmh bevételek</t>
  </si>
  <si>
    <t>Ellátottak pénzbelh juttatásah</t>
  </si>
  <si>
    <t>Műköcésh célú átvett pénzeszközök</t>
  </si>
  <si>
    <t>Egyéb műköcésh célú khacások</t>
  </si>
  <si>
    <t>Egyéb műköcésh bevételek</t>
  </si>
  <si>
    <t>Költségvetésh bevételek összesen (1.+2.+4.+5.+7.+…+12.)</t>
  </si>
  <si>
    <t>Költségvetésh khacások összesen (1.+...+12.)</t>
  </si>
  <si>
    <t>Hhány belső fhnanszírozásának bevételeh (15.+…+18. )</t>
  </si>
  <si>
    <t>Értékpapír vásárlása, vhsszavásárlása</t>
  </si>
  <si>
    <t xml:space="preserve">   Költségvetésh maracvány hgénybevétele </t>
  </si>
  <si>
    <t>Lhkvhchtásh célú hhtelek törlesztése</t>
  </si>
  <si>
    <t xml:space="preserve">   Vállalkozásh maracvány hgénybevétele </t>
  </si>
  <si>
    <t>Rövhc lejáratú hhtelek törlesztése</t>
  </si>
  <si>
    <t xml:space="preserve">   Betét vhsszavonásából származó bevétel </t>
  </si>
  <si>
    <t>Hosszú lejáratú hhtelek törlesztése</t>
  </si>
  <si>
    <t xml:space="preserve">   Egyéb belső fhnanszírozásh bevételek</t>
  </si>
  <si>
    <t xml:space="preserve">Hhány külső fhnanszírozásának bevételeh (20.+…+21.) </t>
  </si>
  <si>
    <t>Forgatásh célú belfölch, külfölch értékpapírok vásárlása</t>
  </si>
  <si>
    <t xml:space="preserve">   Lhkvhchtásh célú hhtelek, kölcsönök felvétele</t>
  </si>
  <si>
    <t>Hosszú lejáratú hhtelek, kölcsönök felvétele</t>
  </si>
  <si>
    <t>Központh, hrányítószervh támogatás folyósítása</t>
  </si>
  <si>
    <t>Műköcésh célú fhnanszírozásh bevételek összesen (14.+19.)</t>
  </si>
  <si>
    <t>Műköcésh célú fhnanszírozásh khacások összesen (14.+...+21.)</t>
  </si>
  <si>
    <t>KhAcÁSOK ÖSSZESEN (13.+22.)</t>
  </si>
  <si>
    <t>Költségvetésh hhány:</t>
  </si>
  <si>
    <t>Költségvetésh többlet:</t>
  </si>
  <si>
    <t>Tárgyévh  hhány:</t>
  </si>
  <si>
    <t>Tárgyévh  többlet:</t>
  </si>
  <si>
    <t>Állami támogatás megelőlegezés</t>
  </si>
  <si>
    <t>EFOP program</t>
  </si>
  <si>
    <t>Tartalékok (Víziközmű)</t>
  </si>
  <si>
    <t xml:space="preserve"> 1. melléklet az ../2018. (……...) önkormányzati rendelethez</t>
  </si>
  <si>
    <t>"2. melléklet az 1/2018. (I.31.) önkormányzati rendelethez"</t>
  </si>
  <si>
    <t>"1. melléklet az 1/2018. (I.31.) önkormányzati rendelethez"</t>
  </si>
  <si>
    <t xml:space="preserve"> 2.1. melléklet az ../2018. (……...) önkormányzati rendelethez</t>
  </si>
  <si>
    <t xml:space="preserve"> 2. melléklet az ../2018. (……...) önkormányzati rendelethez</t>
  </si>
  <si>
    <t xml:space="preserve"> 2.2. melléklet az ../2018. (……...) önkormányzati rendelethez</t>
  </si>
  <si>
    <t xml:space="preserve"> 3. melléklet az ../2018. (……...) önkormányzati rendelethez</t>
  </si>
  <si>
    <t xml:space="preserve"> 4. melléklet az ../2018. (……...) önkormányzati rendelethez</t>
  </si>
  <si>
    <t>"3. melléklet az 1/2018. (I.31.) önkormányzati rendelethez"</t>
  </si>
  <si>
    <t>"2.2. melléklet az 1/2018. (I.31.) önkormányzati rendelethez"</t>
  </si>
  <si>
    <t>"2.1. melléklet az 1/2018. (I.31.) önkormányzati rendelethez"</t>
  </si>
  <si>
    <t>"4. melléklet az 1/2018. (I.31.) önkormányzati rendelethez"</t>
  </si>
  <si>
    <t xml:space="preserve"> 5.1. melléklet az ../2018. (……...) önkormányzati rendelethez</t>
  </si>
  <si>
    <t>"5.1. melléklet az 1/2018. (I.31.) önkormányzati rendelethez"</t>
  </si>
  <si>
    <t xml:space="preserve"> 5.2. melléklet az ../2018. (……...) önkormányzati rendelethez</t>
  </si>
  <si>
    <t>"5.2. melléklet az 1/2018. (I.31.) önkormányzati rendelethez"</t>
  </si>
  <si>
    <t xml:space="preserve"> 5.3. melléklet az ../2018. (……...) önkormányzati rendelethez</t>
  </si>
  <si>
    <t>"5.3. melléklet az 1/2018. (I.31.) önkormányzati rendelethez"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</si>
</sst>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_-* #,##0.0\ _F_t_-;\-* #,##0.0\ _F_t_-;_-* &quot;-&quot;??\ _F_t_-;_-@_-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b/>
      <i/>
      <sz val="16"/>
      <name val="Times New Roman CE"/>
      <family val="0"/>
    </font>
    <font>
      <b/>
      <sz val="14"/>
      <color indexed="10"/>
      <name val="Times New Roman CE"/>
      <family val="0"/>
    </font>
    <font>
      <i/>
      <sz val="12"/>
      <name val="Times New Roman CE"/>
      <family val="0"/>
    </font>
    <font>
      <b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5" xfId="59" applyFont="1" applyFill="1" applyBorder="1" applyAlignment="1" applyProtection="1">
      <alignment horizontal="left" vertical="center" wrapText="1" indent="6"/>
      <protection/>
    </xf>
    <xf numFmtId="0" fontId="14" fillId="0" borderId="34" xfId="59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3" fillId="0" borderId="41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6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0" fontId="13" fillId="0" borderId="41" xfId="59" applyFont="1" applyFill="1" applyBorder="1" applyAlignment="1" applyProtection="1">
      <alignment horizontal="center" vertical="center" wrapText="1"/>
      <protection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4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9" applyNumberFormat="1" applyFont="1" applyFill="1" applyBorder="1" applyAlignment="1" applyProtection="1">
      <alignment horizontal="center" vertical="center" wrapText="1"/>
      <protection/>
    </xf>
    <xf numFmtId="49" fontId="14" fillId="0" borderId="17" xfId="59" applyNumberFormat="1" applyFont="1" applyFill="1" applyBorder="1" applyAlignment="1" applyProtection="1">
      <alignment horizontal="center" vertical="center" wrapText="1"/>
      <protection/>
    </xf>
    <xf numFmtId="49" fontId="14" fillId="0" borderId="19" xfId="59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9" applyNumberFormat="1" applyFont="1" applyFill="1" applyBorder="1" applyAlignment="1" applyProtection="1">
      <alignment horizontal="center" vertical="center" wrapText="1"/>
      <protection/>
    </xf>
    <xf numFmtId="49" fontId="14" fillId="0" borderId="16" xfId="59" applyNumberFormat="1" applyFont="1" applyFill="1" applyBorder="1" applyAlignment="1" applyProtection="1">
      <alignment horizontal="center" vertical="center" wrapText="1"/>
      <protection/>
    </xf>
    <xf numFmtId="49" fontId="14" fillId="0" borderId="21" xfId="59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 quotePrefix="1">
      <alignment horizontal="right" vertical="center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/>
      <protection/>
    </xf>
    <xf numFmtId="164" fontId="21" fillId="0" borderId="23" xfId="0" applyNumberFormat="1" applyFont="1" applyFill="1" applyBorder="1" applyAlignment="1" applyProtection="1">
      <alignment vertical="center" wrapText="1"/>
      <protection/>
    </xf>
    <xf numFmtId="164" fontId="21" fillId="33" borderId="23" xfId="0" applyNumberFormat="1" applyFont="1" applyFill="1" applyBorder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31" xfId="0" applyNumberFormat="1" applyFont="1" applyFill="1" applyBorder="1" applyAlignment="1" applyProtection="1">
      <alignment vertical="center" wrapText="1"/>
      <protection/>
    </xf>
    <xf numFmtId="164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30" xfId="0" applyNumberFormat="1" applyFont="1" applyFill="1" applyBorder="1" applyAlignment="1" applyProtection="1">
      <alignment vertical="center" wrapText="1"/>
      <protection/>
    </xf>
    <xf numFmtId="164" fontId="24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" fillId="33" borderId="54" xfId="0" applyNumberFormat="1" applyFont="1" applyFill="1" applyBorder="1" applyAlignment="1" applyProtection="1">
      <alignment vertical="center" wrapText="1"/>
      <protection locked="0"/>
    </xf>
    <xf numFmtId="164" fontId="23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24" fillId="33" borderId="23" xfId="0" applyNumberFormat="1" applyFont="1" applyFill="1" applyBorder="1" applyAlignment="1" applyProtection="1">
      <alignment vertical="center" wrapTex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15" xfId="59" applyFont="1" applyFill="1" applyBorder="1" applyAlignment="1" applyProtection="1">
      <alignment horizontal="left" vertical="center" wrapText="1" indent="1"/>
      <protection/>
    </xf>
    <xf numFmtId="0" fontId="27" fillId="0" borderId="0" xfId="59" applyFont="1" applyFill="1" applyProtection="1">
      <alignment/>
      <protection/>
    </xf>
    <xf numFmtId="164" fontId="19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164" fontId="14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59" applyFont="1" applyFill="1" applyBorder="1" applyAlignment="1" applyProtection="1">
      <alignment horizontal="left" vertical="center" wrapText="1" indent="1"/>
      <protection/>
    </xf>
    <xf numFmtId="0" fontId="28" fillId="0" borderId="22" xfId="59" applyFont="1" applyFill="1" applyBorder="1" applyAlignment="1" applyProtection="1">
      <alignment horizontal="center" vertical="center" wrapText="1"/>
      <protection/>
    </xf>
    <xf numFmtId="0" fontId="7" fillId="0" borderId="46" xfId="59" applyFon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44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33" borderId="59" xfId="0" applyNumberFormat="1" applyFont="1" applyFill="1" applyBorder="1" applyAlignment="1" applyProtection="1">
      <alignment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/>
    </xf>
    <xf numFmtId="164" fontId="13" fillId="0" borderId="4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49" fontId="13" fillId="0" borderId="22" xfId="59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Border="1" applyAlignment="1" applyProtection="1">
      <alignment wrapText="1"/>
      <protection/>
    </xf>
    <xf numFmtId="164" fontId="13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164" fontId="1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40" applyNumberFormat="1" applyFont="1" applyBorder="1" applyAlignment="1" applyProtection="1">
      <alignment horizontal="left" wrapText="1" indent="1"/>
      <protection/>
    </xf>
    <xf numFmtId="166" fontId="14" fillId="0" borderId="43" xfId="40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3" xfId="40" applyNumberFormat="1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8" fillId="0" borderId="0" xfId="59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vertical="top" wrapText="1"/>
      <protection/>
    </xf>
    <xf numFmtId="0" fontId="8" fillId="0" borderId="0" xfId="59" applyFont="1" applyFill="1" applyAlignment="1" applyProtection="1">
      <alignment horizontal="right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20" fillId="0" borderId="33" xfId="59" applyNumberFormat="1" applyFont="1" applyFill="1" applyBorder="1" applyAlignment="1" applyProtection="1">
      <alignment horizontal="left" vertical="center"/>
      <protection/>
    </xf>
    <xf numFmtId="164" fontId="20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26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top" wrapText="1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5" fillId="0" borderId="68" xfId="0" applyFont="1" applyFill="1" applyBorder="1" applyAlignment="1" applyProtection="1">
      <alignment horizontal="right"/>
      <protection/>
    </xf>
    <xf numFmtId="164" fontId="8" fillId="0" borderId="0" xfId="0" applyNumberFormat="1" applyFont="1" applyFill="1" applyAlignment="1" applyProtection="1">
      <alignment horizontal="right" vertical="center" wrapText="1"/>
      <protection/>
    </xf>
    <xf numFmtId="164" fontId="8" fillId="0" borderId="33" xfId="0" applyNumberFormat="1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Fill="1" applyAlignment="1" applyProtection="1">
      <alignment horizontal="right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7_k&#246;lts&#233;gvet&#233;s\Tervez&#233;s\Polg&#225;rmesteri%20Hivatal\tervezesi_tablak_hivatal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8_I_sz_rend_mod_szovges_indoko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8_k&#246;lts&#233;gvet&#233;s\Tervez&#233;s\&#214;nkorm&#225;nyzat\tervezesi_tablak_onkormanyzat_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8_II_sz_rend_mod_szovges_indoko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 130"/>
      <sheetName val="011 220 adóigazgatás"/>
      <sheetName val="PH_Összesen"/>
    </sheetNames>
    <sheetDataSet>
      <sheetData sheetId="0">
        <row r="221">
          <cell r="D221">
            <v>635000</v>
          </cell>
        </row>
        <row r="381">
          <cell r="D381">
            <v>1100000</v>
          </cell>
        </row>
        <row r="387">
          <cell r="D387">
            <v>300000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0">
        <row r="8">
          <cell r="D8">
            <v>59373</v>
          </cell>
          <cell r="E8">
            <v>11578</v>
          </cell>
          <cell r="F8">
            <v>448500</v>
          </cell>
          <cell r="L8">
            <v>161227</v>
          </cell>
          <cell r="V8">
            <v>609727</v>
          </cell>
          <cell r="Z8">
            <v>70951</v>
          </cell>
        </row>
      </sheetData>
      <sheetData sheetId="1">
        <row r="19">
          <cell r="D19">
            <v>710210</v>
          </cell>
          <cell r="E19">
            <v>144576</v>
          </cell>
          <cell r="F19">
            <v>138032</v>
          </cell>
          <cell r="L19">
            <v>826426</v>
          </cell>
          <cell r="R19">
            <v>959623</v>
          </cell>
          <cell r="V19">
            <v>834156</v>
          </cell>
          <cell r="Z19">
            <v>25465</v>
          </cell>
        </row>
      </sheetData>
      <sheetData sheetId="2">
        <row r="8">
          <cell r="O8">
            <v>3320002</v>
          </cell>
        </row>
        <row r="16">
          <cell r="S16">
            <v>987653</v>
          </cell>
        </row>
        <row r="19">
          <cell r="V19">
            <v>88650536</v>
          </cell>
        </row>
        <row r="21">
          <cell r="N21">
            <v>417023</v>
          </cell>
        </row>
        <row r="29">
          <cell r="N29">
            <v>20370000</v>
          </cell>
        </row>
        <row r="32">
          <cell r="O32">
            <v>96416</v>
          </cell>
          <cell r="W32">
            <v>293212541</v>
          </cell>
        </row>
        <row r="42">
          <cell r="D42">
            <v>1193979</v>
          </cell>
          <cell r="E42">
            <v>243597</v>
          </cell>
          <cell r="F42">
            <v>23220907</v>
          </cell>
          <cell r="G42">
            <v>0</v>
          </cell>
          <cell r="H42">
            <v>323964542</v>
          </cell>
          <cell r="J42">
            <v>10806762</v>
          </cell>
          <cell r="M42">
            <v>2182890</v>
          </cell>
          <cell r="N42">
            <v>17991514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074 031 Védőnő"/>
      <sheetName val="064 010 Közvilágítás"/>
      <sheetName val="900020_helyi adó bev."/>
      <sheetName val="011 130 Önk.jogalk."/>
      <sheetName val="013 320 Temető"/>
      <sheetName val="013350_vagyonműk"/>
      <sheetName val="082 044 Könyvtári szolg"/>
      <sheetName val="084 031 Civil támogatás"/>
      <sheetName val="018 010 Önk.elsz."/>
      <sheetName val="018 030 Finansz."/>
      <sheetName val="104037 Szünidei gy.étk."/>
      <sheetName val="107 051 Szoc.étk."/>
      <sheetName val="107 055 Tanyagondnok"/>
      <sheetName val="107 060 települési támogatás"/>
      <sheetName val="kiadások_KOFOG-onként"/>
      <sheetName val="bevételek_KOFOG-onként"/>
    </sheetNames>
    <sheetDataSet>
      <sheetData sheetId="0">
        <row r="54">
          <cell r="D54">
            <v>23245400</v>
          </cell>
        </row>
        <row r="62">
          <cell r="D62">
            <v>4594883</v>
          </cell>
        </row>
        <row r="136">
          <cell r="D136">
            <v>42472081.89</v>
          </cell>
        </row>
        <row r="161">
          <cell r="D161">
            <v>3000000</v>
          </cell>
        </row>
        <row r="181">
          <cell r="D181">
            <v>5509000</v>
          </cell>
        </row>
        <row r="201">
          <cell r="D201">
            <v>57899993</v>
          </cell>
        </row>
        <row r="203">
          <cell r="D203">
            <v>2852218</v>
          </cell>
        </row>
        <row r="221">
          <cell r="D221">
            <v>774700</v>
          </cell>
        </row>
        <row r="226">
          <cell r="D226">
            <v>358140</v>
          </cell>
        </row>
        <row r="292">
          <cell r="D292">
            <v>127064777</v>
          </cell>
        </row>
        <row r="294">
          <cell r="D294">
            <v>642000</v>
          </cell>
        </row>
        <row r="305">
          <cell r="D305">
            <v>27784157</v>
          </cell>
        </row>
        <row r="306">
          <cell r="D306">
            <v>41523234</v>
          </cell>
        </row>
        <row r="307">
          <cell r="D307">
            <v>24933732</v>
          </cell>
        </row>
        <row r="308">
          <cell r="D308">
            <v>2651110</v>
          </cell>
        </row>
        <row r="329">
          <cell r="D329">
            <v>16503000</v>
          </cell>
        </row>
        <row r="355">
          <cell r="D355">
            <v>24800000</v>
          </cell>
        </row>
        <row r="363">
          <cell r="D363">
            <v>7000000</v>
          </cell>
        </row>
        <row r="366">
          <cell r="D366">
            <v>125200000</v>
          </cell>
        </row>
        <row r="381">
          <cell r="D381">
            <v>1296000</v>
          </cell>
        </row>
        <row r="387">
          <cell r="D387">
            <v>2570140</v>
          </cell>
        </row>
        <row r="388">
          <cell r="D388">
            <v>738257.8</v>
          </cell>
        </row>
        <row r="389">
          <cell r="D389">
            <v>413562.19999999995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0">
        <row r="8">
          <cell r="D8">
            <v>880100</v>
          </cell>
          <cell r="E8">
            <v>171885</v>
          </cell>
          <cell r="Z8">
            <v>1051985</v>
          </cell>
        </row>
      </sheetData>
      <sheetData sheetId="1">
        <row r="19">
          <cell r="D19">
            <v>-692078</v>
          </cell>
          <cell r="E19">
            <v>-135088</v>
          </cell>
          <cell r="F19">
            <v>0</v>
          </cell>
          <cell r="Z19">
            <v>-827166</v>
          </cell>
        </row>
      </sheetData>
      <sheetData sheetId="2">
        <row r="62">
          <cell r="D62">
            <v>661574.8953974895</v>
          </cell>
          <cell r="E62">
            <v>129162.10460251046</v>
          </cell>
          <cell r="F62">
            <v>18942211</v>
          </cell>
          <cell r="G62">
            <v>0</v>
          </cell>
          <cell r="H62">
            <v>-99797189</v>
          </cell>
          <cell r="I62">
            <v>95423037</v>
          </cell>
          <cell r="J62">
            <v>2500000</v>
          </cell>
          <cell r="N62">
            <v>-1392754</v>
          </cell>
          <cell r="O62">
            <v>224819</v>
          </cell>
          <cell r="S62">
            <v>6323875</v>
          </cell>
          <cell r="W62">
            <v>2380000</v>
          </cell>
          <cell r="X62">
            <v>7500000</v>
          </cell>
          <cell r="Y62">
            <v>20000000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2"/>
  <sheetViews>
    <sheetView tabSelected="1" view="pageBreakPreview" zoomScaleNormal="120" zoomScaleSheetLayoutView="100" workbookViewId="0" topLeftCell="A1">
      <selection activeCell="J25" sqref="J25"/>
    </sheetView>
  </sheetViews>
  <sheetFormatPr defaultColWidth="9.00390625" defaultRowHeight="12.75"/>
  <cols>
    <col min="1" max="1" width="9.50390625" style="162" customWidth="1"/>
    <col min="2" max="2" width="63.125" style="162" customWidth="1"/>
    <col min="3" max="3" width="13.50390625" style="163" bestFit="1" customWidth="1"/>
    <col min="4" max="4" width="12.375" style="163" bestFit="1" customWidth="1"/>
    <col min="5" max="5" width="12.375" style="163" customWidth="1"/>
    <col min="6" max="6" width="13.50390625" style="163" bestFit="1" customWidth="1"/>
    <col min="7" max="16384" width="9.375" style="177" customWidth="1"/>
  </cols>
  <sheetData>
    <row r="1" spans="2:6" ht="15.75">
      <c r="B1" s="306" t="s">
        <v>489</v>
      </c>
      <c r="C1" s="306"/>
      <c r="D1" s="306"/>
      <c r="E1" s="306"/>
      <c r="F1" s="306"/>
    </row>
    <row r="2" spans="2:6" ht="15.75">
      <c r="B2" s="306" t="s">
        <v>491</v>
      </c>
      <c r="C2" s="306"/>
      <c r="D2" s="306"/>
      <c r="E2" s="306"/>
      <c r="F2" s="306"/>
    </row>
    <row r="3" spans="1:6" ht="57.75" customHeight="1">
      <c r="A3" s="310" t="s">
        <v>399</v>
      </c>
      <c r="B3" s="310"/>
      <c r="C3" s="310"/>
      <c r="D3" s="310"/>
      <c r="E3" s="310"/>
      <c r="F3" s="310"/>
    </row>
    <row r="4" spans="1:6" ht="15.75" customHeight="1">
      <c r="A4" s="307" t="s">
        <v>4</v>
      </c>
      <c r="B4" s="307"/>
      <c r="C4" s="307"/>
      <c r="D4" s="307"/>
      <c r="E4" s="307"/>
      <c r="F4" s="307"/>
    </row>
    <row r="5" spans="1:6" ht="15.75" customHeight="1" thickBot="1">
      <c r="A5" s="308" t="s">
        <v>86</v>
      </c>
      <c r="B5" s="308"/>
      <c r="C5" s="102" t="s">
        <v>356</v>
      </c>
      <c r="D5" s="102"/>
      <c r="E5" s="102"/>
      <c r="F5" s="102"/>
    </row>
    <row r="6" spans="1:6" ht="37.5" customHeight="1" thickBot="1">
      <c r="A6" s="21" t="s">
        <v>51</v>
      </c>
      <c r="B6" s="22" t="s">
        <v>5</v>
      </c>
      <c r="C6" s="28" t="s">
        <v>400</v>
      </c>
      <c r="D6" s="264" t="s">
        <v>401</v>
      </c>
      <c r="E6" s="264" t="s">
        <v>445</v>
      </c>
      <c r="F6" s="264" t="s">
        <v>444</v>
      </c>
    </row>
    <row r="7" spans="1:6" s="178" customFormat="1" ht="12" customHeight="1" thickBot="1">
      <c r="A7" s="172">
        <v>1</v>
      </c>
      <c r="B7" s="173">
        <v>2</v>
      </c>
      <c r="C7" s="174">
        <v>3</v>
      </c>
      <c r="D7" s="174">
        <v>4</v>
      </c>
      <c r="E7" s="174"/>
      <c r="F7" s="174">
        <v>5</v>
      </c>
    </row>
    <row r="8" spans="1:6" s="179" customFormat="1" ht="12" customHeight="1" thickBot="1">
      <c r="A8" s="18" t="s">
        <v>6</v>
      </c>
      <c r="B8" s="19" t="s">
        <v>137</v>
      </c>
      <c r="C8" s="92">
        <f>+C9+C10+C11+C12+C13+C14</f>
        <v>96892233</v>
      </c>
      <c r="D8" s="92">
        <f>+D9+D10+D11+D12+D13+D14</f>
        <v>1129502</v>
      </c>
      <c r="E8" s="92">
        <f>+E9+E10+E11+E12+E13+E14</f>
        <v>24481</v>
      </c>
      <c r="F8" s="92">
        <f>+F9+F10+F11+F12+F13+F14</f>
        <v>98046216</v>
      </c>
    </row>
    <row r="9" spans="1:6" s="179" customFormat="1" ht="12" customHeight="1">
      <c r="A9" s="13" t="s">
        <v>63</v>
      </c>
      <c r="B9" s="180" t="s">
        <v>138</v>
      </c>
      <c r="C9" s="95">
        <f>'5.1. sz. mell Önkorm'!C10</f>
        <v>27784157</v>
      </c>
      <c r="D9" s="95">
        <f>'5.1. sz. mell Önkorm'!D10</f>
        <v>0</v>
      </c>
      <c r="E9" s="95">
        <f>'5.1. sz. mell Önkorm'!E10</f>
        <v>0</v>
      </c>
      <c r="F9" s="95">
        <f aca="true" t="shared" si="0" ref="F9:F14">SUM(C9:E9)</f>
        <v>27784157</v>
      </c>
    </row>
    <row r="10" spans="1:6" s="179" customFormat="1" ht="12" customHeight="1">
      <c r="A10" s="12" t="s">
        <v>64</v>
      </c>
      <c r="B10" s="181" t="s">
        <v>139</v>
      </c>
      <c r="C10" s="95">
        <f>'5.1. sz. mell Önkorm'!C11</f>
        <v>41523234</v>
      </c>
      <c r="D10" s="95">
        <f>'5.1. sz. mell Önkorm'!D11</f>
        <v>0</v>
      </c>
      <c r="E10" s="95">
        <f>'5.1. sz. mell Önkorm'!E11</f>
        <v>0</v>
      </c>
      <c r="F10" s="95">
        <f t="shared" si="0"/>
        <v>41523234</v>
      </c>
    </row>
    <row r="11" spans="1:6" s="179" customFormat="1" ht="12" customHeight="1">
      <c r="A11" s="12" t="s">
        <v>65</v>
      </c>
      <c r="B11" s="181" t="s">
        <v>140</v>
      </c>
      <c r="C11" s="95">
        <f>'5.1. sz. mell Önkorm'!C12</f>
        <v>24933732</v>
      </c>
      <c r="D11" s="95">
        <f>'5.1. sz. mell Önkorm'!D12</f>
        <v>73463</v>
      </c>
      <c r="E11" s="95">
        <f>'5.1. sz. mell Önkorm'!E12</f>
        <v>24999</v>
      </c>
      <c r="F11" s="95">
        <f t="shared" si="0"/>
        <v>25032194</v>
      </c>
    </row>
    <row r="12" spans="1:6" s="179" customFormat="1" ht="12" customHeight="1">
      <c r="A12" s="12" t="s">
        <v>66</v>
      </c>
      <c r="B12" s="181" t="s">
        <v>141</v>
      </c>
      <c r="C12" s="95">
        <f>'5.1. sz. mell Önkorm'!C13</f>
        <v>2651110</v>
      </c>
      <c r="D12" s="95">
        <f>'5.1. sz. mell Önkorm'!D13</f>
        <v>0</v>
      </c>
      <c r="E12" s="95">
        <v>29463</v>
      </c>
      <c r="F12" s="95">
        <f t="shared" si="0"/>
        <v>2680573</v>
      </c>
    </row>
    <row r="13" spans="1:6" s="179" customFormat="1" ht="12" customHeight="1">
      <c r="A13" s="12" t="s">
        <v>83</v>
      </c>
      <c r="B13" s="181" t="s">
        <v>142</v>
      </c>
      <c r="C13" s="95">
        <f>'5.1. sz. mell Önkorm'!C14</f>
        <v>0</v>
      </c>
      <c r="D13" s="95">
        <f>'5.2. sz. mell-Hivatal'!D10</f>
        <v>959623</v>
      </c>
      <c r="E13" s="95">
        <f>'5.2. sz. mell-Hivatal'!E10</f>
        <v>0</v>
      </c>
      <c r="F13" s="95">
        <f t="shared" si="0"/>
        <v>959623</v>
      </c>
    </row>
    <row r="14" spans="1:6" s="179" customFormat="1" ht="12" customHeight="1" thickBot="1">
      <c r="A14" s="14" t="s">
        <v>67</v>
      </c>
      <c r="B14" s="182" t="s">
        <v>143</v>
      </c>
      <c r="C14" s="95">
        <f>'5.1. sz. mell Önkorm'!C15</f>
        <v>0</v>
      </c>
      <c r="D14" s="95">
        <f>'5.1. sz. mell Önkorm'!D15</f>
        <v>96416</v>
      </c>
      <c r="E14" s="95">
        <v>-29981</v>
      </c>
      <c r="F14" s="95">
        <f t="shared" si="0"/>
        <v>66435</v>
      </c>
    </row>
    <row r="15" spans="1:6" s="179" customFormat="1" ht="12" customHeight="1" thickBot="1">
      <c r="A15" s="18" t="s">
        <v>7</v>
      </c>
      <c r="B15" s="87" t="s">
        <v>144</v>
      </c>
      <c r="C15" s="92">
        <f>+C16+C17+C18+C19+C20</f>
        <v>16503000</v>
      </c>
      <c r="D15" s="92">
        <f>+D16+D17+D18+D19+D20</f>
        <v>987653</v>
      </c>
      <c r="E15" s="92">
        <f>+E16+E17+E18+E19+E20</f>
        <v>6323875</v>
      </c>
      <c r="F15" s="92">
        <f>+F16+F17+F18+F19+F20</f>
        <v>23814528</v>
      </c>
    </row>
    <row r="16" spans="1:6" s="179" customFormat="1" ht="12" customHeight="1">
      <c r="A16" s="13" t="s">
        <v>69</v>
      </c>
      <c r="B16" s="180" t="s">
        <v>145</v>
      </c>
      <c r="C16" s="95">
        <f>'5.1. sz. mell Önkorm'!C17</f>
        <v>0</v>
      </c>
      <c r="D16" s="95">
        <f>'5.1. sz. mell Önkorm'!D17</f>
        <v>987653</v>
      </c>
      <c r="E16" s="95">
        <f>'5.1. sz. mell Önkorm'!E17</f>
        <v>0</v>
      </c>
      <c r="F16" s="95">
        <f aca="true" t="shared" si="1" ref="F16:F21">SUM(C16:E16)</f>
        <v>987653</v>
      </c>
    </row>
    <row r="17" spans="1:6" s="179" customFormat="1" ht="12" customHeight="1">
      <c r="A17" s="12" t="s">
        <v>70</v>
      </c>
      <c r="B17" s="181" t="s">
        <v>146</v>
      </c>
      <c r="C17" s="95">
        <f>'5.1. sz. mell Önkorm'!C18</f>
        <v>0</v>
      </c>
      <c r="D17" s="95">
        <f>'5.1. sz. mell Önkorm'!D18</f>
        <v>0</v>
      </c>
      <c r="E17" s="95">
        <f>'5.1. sz. mell Önkorm'!E18</f>
        <v>0</v>
      </c>
      <c r="F17" s="95">
        <f t="shared" si="1"/>
        <v>0</v>
      </c>
    </row>
    <row r="18" spans="1:6" s="179" customFormat="1" ht="12" customHeight="1">
      <c r="A18" s="12" t="s">
        <v>71</v>
      </c>
      <c r="B18" s="181" t="s">
        <v>335</v>
      </c>
      <c r="C18" s="95">
        <f>'5.1. sz. mell Önkorm'!C19</f>
        <v>0</v>
      </c>
      <c r="D18" s="95">
        <f>'5.1. sz. mell Önkorm'!D19</f>
        <v>0</v>
      </c>
      <c r="E18" s="95">
        <f>'5.1. sz. mell Önkorm'!E19</f>
        <v>0</v>
      </c>
      <c r="F18" s="95">
        <f t="shared" si="1"/>
        <v>0</v>
      </c>
    </row>
    <row r="19" spans="1:6" s="179" customFormat="1" ht="12" customHeight="1">
      <c r="A19" s="12" t="s">
        <v>72</v>
      </c>
      <c r="B19" s="181" t="s">
        <v>336</v>
      </c>
      <c r="C19" s="95">
        <f>'5.1. sz. mell Önkorm'!C20</f>
        <v>0</v>
      </c>
      <c r="D19" s="95">
        <f>'5.1. sz. mell Önkorm'!D20</f>
        <v>0</v>
      </c>
      <c r="E19" s="95">
        <f>'5.1. sz. mell Önkorm'!E20</f>
        <v>0</v>
      </c>
      <c r="F19" s="95">
        <f t="shared" si="1"/>
        <v>0</v>
      </c>
    </row>
    <row r="20" spans="1:6" s="179" customFormat="1" ht="12" customHeight="1">
      <c r="A20" s="12" t="s">
        <v>73</v>
      </c>
      <c r="B20" s="181" t="s">
        <v>147</v>
      </c>
      <c r="C20" s="95">
        <f>'5.1. sz. mell Önkorm'!C21</f>
        <v>16503000</v>
      </c>
      <c r="D20" s="95">
        <f>'5.1. sz. mell Önkorm'!D21</f>
        <v>0</v>
      </c>
      <c r="E20" s="95">
        <f>'5.1. sz. mell Önkorm'!E21</f>
        <v>6323875</v>
      </c>
      <c r="F20" s="95">
        <f t="shared" si="1"/>
        <v>22826875</v>
      </c>
    </row>
    <row r="21" spans="1:6" s="179" customFormat="1" ht="12" customHeight="1" thickBot="1">
      <c r="A21" s="14" t="s">
        <v>79</v>
      </c>
      <c r="B21" s="182" t="s">
        <v>148</v>
      </c>
      <c r="C21" s="95">
        <f>'5.1. sz. mell Önkorm'!C22</f>
        <v>0</v>
      </c>
      <c r="D21" s="95">
        <f>'5.1. sz. mell Önkorm'!D22</f>
        <v>0</v>
      </c>
      <c r="E21" s="95">
        <f>'5.1. sz. mell Önkorm'!E22</f>
        <v>0</v>
      </c>
      <c r="F21" s="95">
        <f t="shared" si="1"/>
        <v>0</v>
      </c>
    </row>
    <row r="22" spans="1:6" s="179" customFormat="1" ht="12" customHeight="1" thickBot="1">
      <c r="A22" s="18" t="s">
        <v>8</v>
      </c>
      <c r="B22" s="19" t="s">
        <v>149</v>
      </c>
      <c r="C22" s="92">
        <f>+C23+C24+C25+C26+C27</f>
        <v>0</v>
      </c>
      <c r="D22" s="92">
        <f>+D23+D24+D25+D26+D27</f>
        <v>293212541</v>
      </c>
      <c r="E22" s="92">
        <f>+E23+E24+E25+E26+E27</f>
        <v>2380000</v>
      </c>
      <c r="F22" s="92">
        <f>+F23+F24+F25+F26+F27</f>
        <v>295592541</v>
      </c>
    </row>
    <row r="23" spans="1:6" s="179" customFormat="1" ht="12" customHeight="1">
      <c r="A23" s="13" t="s">
        <v>52</v>
      </c>
      <c r="B23" s="180" t="s">
        <v>150</v>
      </c>
      <c r="C23" s="95">
        <f>'5.1. sz. mell Önkorm'!C24</f>
        <v>0</v>
      </c>
      <c r="D23" s="95">
        <f>'5.1. sz. mell Önkorm'!D24</f>
        <v>0</v>
      </c>
      <c r="E23" s="95">
        <f>'5.1. sz. mell Önkorm'!E24</f>
        <v>0</v>
      </c>
      <c r="F23" s="95">
        <f aca="true" t="shared" si="2" ref="F23:F28">SUM(C23:E23)</f>
        <v>0</v>
      </c>
    </row>
    <row r="24" spans="1:6" s="179" customFormat="1" ht="12" customHeight="1">
      <c r="A24" s="12" t="s">
        <v>53</v>
      </c>
      <c r="B24" s="181" t="s">
        <v>151</v>
      </c>
      <c r="C24" s="95">
        <f>'5.1. sz. mell Önkorm'!C25</f>
        <v>0</v>
      </c>
      <c r="D24" s="95">
        <f>'5.1. sz. mell Önkorm'!D25</f>
        <v>0</v>
      </c>
      <c r="E24" s="95">
        <f>'5.1. sz. mell Önkorm'!E25</f>
        <v>0</v>
      </c>
      <c r="F24" s="95">
        <f t="shared" si="2"/>
        <v>0</v>
      </c>
    </row>
    <row r="25" spans="1:6" s="179" customFormat="1" ht="12" customHeight="1">
      <c r="A25" s="12" t="s">
        <v>54</v>
      </c>
      <c r="B25" s="181" t="s">
        <v>337</v>
      </c>
      <c r="C25" s="95">
        <f>'5.1. sz. mell Önkorm'!C26</f>
        <v>0</v>
      </c>
      <c r="D25" s="95">
        <f>'5.1. sz. mell Önkorm'!D26</f>
        <v>0</v>
      </c>
      <c r="E25" s="95">
        <f>'5.1. sz. mell Önkorm'!E26</f>
        <v>0</v>
      </c>
      <c r="F25" s="95">
        <f t="shared" si="2"/>
        <v>0</v>
      </c>
    </row>
    <row r="26" spans="1:6" s="179" customFormat="1" ht="12" customHeight="1">
      <c r="A26" s="12" t="s">
        <v>55</v>
      </c>
      <c r="B26" s="181" t="s">
        <v>338</v>
      </c>
      <c r="C26" s="95">
        <f>'5.1. sz. mell Önkorm'!C27</f>
        <v>0</v>
      </c>
      <c r="D26" s="95">
        <f>'5.1. sz. mell Önkorm'!D27</f>
        <v>0</v>
      </c>
      <c r="E26" s="95">
        <f>'5.1. sz. mell Önkorm'!E27</f>
        <v>0</v>
      </c>
      <c r="F26" s="95">
        <f t="shared" si="2"/>
        <v>0</v>
      </c>
    </row>
    <row r="27" spans="1:6" s="179" customFormat="1" ht="12" customHeight="1">
      <c r="A27" s="12" t="s">
        <v>92</v>
      </c>
      <c r="B27" s="181" t="s">
        <v>152</v>
      </c>
      <c r="C27" s="95">
        <f>'5.1. sz. mell Önkorm'!C28</f>
        <v>0</v>
      </c>
      <c r="D27" s="95">
        <f>'5.1. sz. mell Önkorm'!D28</f>
        <v>293212541</v>
      </c>
      <c r="E27" s="95">
        <f>'5.1. sz. mell Önkorm'!E28</f>
        <v>2380000</v>
      </c>
      <c r="F27" s="95">
        <f t="shared" si="2"/>
        <v>295592541</v>
      </c>
    </row>
    <row r="28" spans="1:6" s="179" customFormat="1" ht="12" customHeight="1" thickBot="1">
      <c r="A28" s="14" t="s">
        <v>93</v>
      </c>
      <c r="B28" s="182" t="s">
        <v>153</v>
      </c>
      <c r="C28" s="95">
        <f>'5.1. sz. mell Önkorm'!C29</f>
        <v>0</v>
      </c>
      <c r="D28" s="95">
        <f>'5.1. sz. mell Önkorm'!D29</f>
        <v>293212541</v>
      </c>
      <c r="E28" s="95">
        <f>'5.1. sz. mell Önkorm'!E29</f>
        <v>2380000</v>
      </c>
      <c r="F28" s="95">
        <f t="shared" si="2"/>
        <v>295592541</v>
      </c>
    </row>
    <row r="29" spans="1:6" s="179" customFormat="1" ht="12" customHeight="1" thickBot="1">
      <c r="A29" s="18" t="s">
        <v>94</v>
      </c>
      <c r="B29" s="19" t="s">
        <v>154</v>
      </c>
      <c r="C29" s="98">
        <f>+C30+C33+C34+C35</f>
        <v>150000000</v>
      </c>
      <c r="D29" s="98">
        <f>+D30+D33+D34+D35</f>
        <v>0</v>
      </c>
      <c r="E29" s="98">
        <f>+E30+E33+E34+E35</f>
        <v>0</v>
      </c>
      <c r="F29" s="98">
        <f>+F30+F33+F34+F35</f>
        <v>150000000</v>
      </c>
    </row>
    <row r="30" spans="1:6" s="179" customFormat="1" ht="12" customHeight="1">
      <c r="A30" s="13" t="s">
        <v>155</v>
      </c>
      <c r="B30" s="180" t="s">
        <v>161</v>
      </c>
      <c r="C30" s="95">
        <f>'5.1. sz. mell Önkorm'!C31</f>
        <v>143000000</v>
      </c>
      <c r="D30" s="95">
        <f>'5.1. sz. mell Önkorm'!D31</f>
        <v>0</v>
      </c>
      <c r="E30" s="95">
        <f>'5.1. sz. mell Önkorm'!E31</f>
        <v>0</v>
      </c>
      <c r="F30" s="95">
        <f aca="true" t="shared" si="3" ref="F30:F35">SUM(C30:E30)</f>
        <v>143000000</v>
      </c>
    </row>
    <row r="31" spans="1:6" s="179" customFormat="1" ht="12" customHeight="1">
      <c r="A31" s="12" t="s">
        <v>156</v>
      </c>
      <c r="B31" s="181" t="s">
        <v>162</v>
      </c>
      <c r="C31" s="95">
        <f>'5.1. sz. mell Önkorm'!C32</f>
        <v>24800000</v>
      </c>
      <c r="D31" s="95">
        <f>'5.1. sz. mell Önkorm'!D32</f>
        <v>0</v>
      </c>
      <c r="E31" s="95">
        <f>'5.1. sz. mell Önkorm'!E32</f>
        <v>0</v>
      </c>
      <c r="F31" s="95">
        <f t="shared" si="3"/>
        <v>24800000</v>
      </c>
    </row>
    <row r="32" spans="1:6" s="179" customFormat="1" ht="12" customHeight="1">
      <c r="A32" s="12" t="s">
        <v>157</v>
      </c>
      <c r="B32" s="181" t="s">
        <v>163</v>
      </c>
      <c r="C32" s="95">
        <f>'5.1. sz. mell Önkorm'!C33</f>
        <v>118200000</v>
      </c>
      <c r="D32" s="95">
        <f>'5.1. sz. mell Önkorm'!D33</f>
        <v>0</v>
      </c>
      <c r="E32" s="95">
        <f>'5.1. sz. mell Önkorm'!E33</f>
        <v>0</v>
      </c>
      <c r="F32" s="95">
        <f t="shared" si="3"/>
        <v>118200000</v>
      </c>
    </row>
    <row r="33" spans="1:6" s="179" customFormat="1" ht="12" customHeight="1">
      <c r="A33" s="12" t="s">
        <v>158</v>
      </c>
      <c r="B33" s="181" t="s">
        <v>164</v>
      </c>
      <c r="C33" s="95">
        <f>'5.1. sz. mell Önkorm'!C34</f>
        <v>7000000</v>
      </c>
      <c r="D33" s="95">
        <f>'5.1. sz. mell Önkorm'!D34</f>
        <v>0</v>
      </c>
      <c r="E33" s="95">
        <f>'5.1. sz. mell Önkorm'!E34</f>
        <v>0</v>
      </c>
      <c r="F33" s="95">
        <f t="shared" si="3"/>
        <v>7000000</v>
      </c>
    </row>
    <row r="34" spans="1:6" s="179" customFormat="1" ht="12" customHeight="1">
      <c r="A34" s="12" t="s">
        <v>159</v>
      </c>
      <c r="B34" s="181" t="s">
        <v>165</v>
      </c>
      <c r="C34" s="95">
        <f>'5.1. sz. mell Önkorm'!C35</f>
        <v>0</v>
      </c>
      <c r="D34" s="95">
        <f>'5.1. sz. mell Önkorm'!D35</f>
        <v>0</v>
      </c>
      <c r="E34" s="95">
        <f>'5.1. sz. mell Önkorm'!E35</f>
        <v>0</v>
      </c>
      <c r="F34" s="95">
        <f t="shared" si="3"/>
        <v>0</v>
      </c>
    </row>
    <row r="35" spans="1:6" s="179" customFormat="1" ht="12" customHeight="1" thickBot="1">
      <c r="A35" s="14" t="s">
        <v>160</v>
      </c>
      <c r="B35" s="182" t="s">
        <v>166</v>
      </c>
      <c r="C35" s="95">
        <f>'5.1. sz. mell Önkorm'!C36</f>
        <v>0</v>
      </c>
      <c r="D35" s="95">
        <f>'5.1. sz. mell Önkorm'!D36</f>
        <v>0</v>
      </c>
      <c r="E35" s="95">
        <f>'5.1. sz. mell Önkorm'!E36</f>
        <v>0</v>
      </c>
      <c r="F35" s="95">
        <f t="shared" si="3"/>
        <v>0</v>
      </c>
    </row>
    <row r="36" spans="1:6" s="179" customFormat="1" ht="12" customHeight="1" thickBot="1">
      <c r="A36" s="18" t="s">
        <v>10</v>
      </c>
      <c r="B36" s="19" t="s">
        <v>167</v>
      </c>
      <c r="C36" s="92">
        <f>SUM(C37:C46)</f>
        <v>11751960</v>
      </c>
      <c r="D36" s="92">
        <f>SUM(D37:D46)</f>
        <v>0</v>
      </c>
      <c r="E36" s="92">
        <f>SUM(E37:E46)</f>
        <v>1812505</v>
      </c>
      <c r="F36" s="92">
        <f>SUM(F37:F46)</f>
        <v>13564465</v>
      </c>
    </row>
    <row r="37" spans="1:6" s="179" customFormat="1" ht="12" customHeight="1">
      <c r="A37" s="13" t="s">
        <v>56</v>
      </c>
      <c r="B37" s="180" t="s">
        <v>170</v>
      </c>
      <c r="C37" s="95">
        <f>'5.1. sz. mell Önkorm'!C38+'5.2. sz. mell-Hivatal'!C12+'5.3. sz. mell-Óvoda'!C10</f>
        <v>0</v>
      </c>
      <c r="D37" s="95">
        <f>'5.1. sz. mell Önkorm'!D38+'5.2. sz. mell-Hivatal'!D12+'5.3. sz. mell-Óvoda'!D10</f>
        <v>0</v>
      </c>
      <c r="E37" s="95">
        <f>'5.1. sz. mell Önkorm'!E38+'5.2. sz. mell-Hivatal'!E12+'5.3. sz. mell-Óvoda'!E10</f>
        <v>0</v>
      </c>
      <c r="F37" s="95">
        <f aca="true" t="shared" si="4" ref="F37:F46">SUM(C37:E37)</f>
        <v>0</v>
      </c>
    </row>
    <row r="38" spans="1:6" s="179" customFormat="1" ht="12" customHeight="1">
      <c r="A38" s="12" t="s">
        <v>57</v>
      </c>
      <c r="B38" s="181" t="s">
        <v>171</v>
      </c>
      <c r="C38" s="95">
        <f>'5.1. sz. mell Önkorm'!C39+'5.2. sz. mell-Hivatal'!C13+'5.3. sz. mell-Óvoda'!C11</f>
        <v>1296000</v>
      </c>
      <c r="D38" s="95">
        <f>'5.1. sz. mell Önkorm'!D39+'5.2. sz. mell-Hivatal'!D13+'5.3. sz. mell-Óvoda'!D11</f>
        <v>0</v>
      </c>
      <c r="E38" s="95">
        <f>'5.1. sz. mell Önkorm'!E39+'5.2. sz. mell-Hivatal'!E13+'5.3. sz. mell-Óvoda'!E11</f>
        <v>642520</v>
      </c>
      <c r="F38" s="95">
        <f t="shared" si="4"/>
        <v>1938520</v>
      </c>
    </row>
    <row r="39" spans="1:6" s="179" customFormat="1" ht="12" customHeight="1">
      <c r="A39" s="12" t="s">
        <v>58</v>
      </c>
      <c r="B39" s="181" t="s">
        <v>172</v>
      </c>
      <c r="C39" s="95">
        <f>'5.1. sz. mell Önkorm'!C40+'5.2. sz. mell-Hivatal'!C14+'5.3. sz. mell-Óvoda'!C12</f>
        <v>1100000</v>
      </c>
      <c r="D39" s="95">
        <f>'5.1. sz. mell Önkorm'!D40+'5.2. sz. mell-Hivatal'!D14+'5.3. sz. mell-Óvoda'!D12</f>
        <v>0</v>
      </c>
      <c r="E39" s="95">
        <f>'5.1. sz. mell Önkorm'!E40+'5.2. sz. mell-Hivatal'!E14+'5.3. sz. mell-Óvoda'!E12</f>
        <v>784650</v>
      </c>
      <c r="F39" s="95">
        <f t="shared" si="4"/>
        <v>1884650</v>
      </c>
    </row>
    <row r="40" spans="1:6" s="179" customFormat="1" ht="12" customHeight="1">
      <c r="A40" s="12" t="s">
        <v>96</v>
      </c>
      <c r="B40" s="181" t="s">
        <v>173</v>
      </c>
      <c r="C40" s="95">
        <f>'5.1. sz. mell Önkorm'!C41+'5.2. sz. mell-Hivatal'!C15+'5.3. sz. mell-Óvoda'!C13</f>
        <v>0</v>
      </c>
      <c r="D40" s="95">
        <f>'5.1. sz. mell Önkorm'!D41+'5.2. sz. mell-Hivatal'!D15+'5.3. sz. mell-Óvoda'!D13</f>
        <v>0</v>
      </c>
      <c r="E40" s="95">
        <f>'5.1. sz. mell Önkorm'!E41+'5.2. sz. mell-Hivatal'!E15+'5.3. sz. mell-Óvoda'!E13</f>
        <v>0</v>
      </c>
      <c r="F40" s="95">
        <f t="shared" si="4"/>
        <v>0</v>
      </c>
    </row>
    <row r="41" spans="1:6" s="179" customFormat="1" ht="12" customHeight="1">
      <c r="A41" s="12" t="s">
        <v>97</v>
      </c>
      <c r="B41" s="181" t="s">
        <v>174</v>
      </c>
      <c r="C41" s="95">
        <f>'5.1. sz. mell Önkorm'!C42+'5.2. sz. mell-Hivatal'!C16+'5.3. sz. mell-Óvoda'!C14</f>
        <v>6770140</v>
      </c>
      <c r="D41" s="95">
        <f>'5.1. sz. mell Önkorm'!D42+'5.2. sz. mell-Hivatal'!D16+'5.3. sz. mell-Óvoda'!D14</f>
        <v>0</v>
      </c>
      <c r="E41" s="95">
        <f>'5.1. sz. mell Önkorm'!E42+'5.2. sz. mell-Hivatal'!E16+'5.3. sz. mell-Óvoda'!E14</f>
        <v>0</v>
      </c>
      <c r="F41" s="95">
        <f t="shared" si="4"/>
        <v>6770140</v>
      </c>
    </row>
    <row r="42" spans="1:6" s="179" customFormat="1" ht="12" customHeight="1">
      <c r="A42" s="12" t="s">
        <v>98</v>
      </c>
      <c r="B42" s="181" t="s">
        <v>175</v>
      </c>
      <c r="C42" s="95">
        <f>'5.1. sz. mell Önkorm'!C43+'5.2. sz. mell-Hivatal'!C17+'5.3. sz. mell-Óvoda'!C15</f>
        <v>2172257.8</v>
      </c>
      <c r="D42" s="95">
        <f>'5.1. sz. mell Önkorm'!D43+'5.2. sz. mell-Hivatal'!D17+'5.3. sz. mell-Óvoda'!D15</f>
        <v>0</v>
      </c>
      <c r="E42" s="95">
        <f>'5.1. sz. mell Önkorm'!E43+'5.2. sz. mell-Hivatal'!E17+'5.3. sz. mell-Óvoda'!E15</f>
        <v>385335</v>
      </c>
      <c r="F42" s="95">
        <f t="shared" si="4"/>
        <v>2557592.8</v>
      </c>
    </row>
    <row r="43" spans="1:6" s="179" customFormat="1" ht="12" customHeight="1">
      <c r="A43" s="12" t="s">
        <v>99</v>
      </c>
      <c r="B43" s="181" t="s">
        <v>176</v>
      </c>
      <c r="C43" s="95">
        <f>'5.1. sz. mell Önkorm'!C44+'5.2. sz. mell-Hivatal'!C18+'5.3. sz. mell-Óvoda'!C16</f>
        <v>413562.19999999995</v>
      </c>
      <c r="D43" s="95">
        <f>'5.1. sz. mell Önkorm'!D44+'5.2. sz. mell-Hivatal'!D18+'5.3. sz. mell-Óvoda'!D16</f>
        <v>0</v>
      </c>
      <c r="E43" s="95">
        <f>'5.1. sz. mell Önkorm'!E44+'5.2. sz. mell-Hivatal'!E18+'5.3. sz. mell-Óvoda'!E16</f>
        <v>0</v>
      </c>
      <c r="F43" s="95">
        <f t="shared" si="4"/>
        <v>413562.19999999995</v>
      </c>
    </row>
    <row r="44" spans="1:6" s="179" customFormat="1" ht="12" customHeight="1">
      <c r="A44" s="12" t="s">
        <v>100</v>
      </c>
      <c r="B44" s="181" t="s">
        <v>177</v>
      </c>
      <c r="C44" s="95">
        <f>'5.1. sz. mell Önkorm'!C45+'5.2. sz. mell-Hivatal'!C19+'5.3. sz. mell-Óvoda'!C17</f>
        <v>0</v>
      </c>
      <c r="D44" s="95">
        <f>'5.1. sz. mell Önkorm'!D45+'5.2. sz. mell-Hivatal'!D19+'5.3. sz. mell-Óvoda'!D17</f>
        <v>0</v>
      </c>
      <c r="E44" s="95">
        <f>'5.1. sz. mell Önkorm'!E45+'5.2. sz. mell-Hivatal'!E19+'5.3. sz. mell-Óvoda'!E17</f>
        <v>0</v>
      </c>
      <c r="F44" s="95">
        <f t="shared" si="4"/>
        <v>0</v>
      </c>
    </row>
    <row r="45" spans="1:6" s="179" customFormat="1" ht="12" customHeight="1">
      <c r="A45" s="12" t="s">
        <v>168</v>
      </c>
      <c r="B45" s="181" t="s">
        <v>178</v>
      </c>
      <c r="C45" s="95">
        <f>'5.1. sz. mell Önkorm'!C46+'5.2. sz. mell-Hivatal'!C20+'5.3. sz. mell-Óvoda'!C18</f>
        <v>0</v>
      </c>
      <c r="D45" s="95">
        <f>'5.1. sz. mell Önkorm'!D46+'5.2. sz. mell-Hivatal'!D20+'5.3. sz. mell-Óvoda'!D18</f>
        <v>0</v>
      </c>
      <c r="E45" s="95">
        <f>'5.1. sz. mell Önkorm'!E46+'5.2. sz. mell-Hivatal'!E20+'5.3. sz. mell-Óvoda'!E18</f>
        <v>0</v>
      </c>
      <c r="F45" s="95">
        <f t="shared" si="4"/>
        <v>0</v>
      </c>
    </row>
    <row r="46" spans="1:6" s="179" customFormat="1" ht="12" customHeight="1" thickBot="1">
      <c r="A46" s="14" t="s">
        <v>169</v>
      </c>
      <c r="B46" s="182" t="s">
        <v>179</v>
      </c>
      <c r="C46" s="95">
        <f>'5.1. sz. mell Önkorm'!C47+'5.2. sz. mell-Hivatal'!C21+'5.3. sz. mell-Óvoda'!C19</f>
        <v>0</v>
      </c>
      <c r="D46" s="95">
        <f>'5.1. sz. mell Önkorm'!D47+'5.2. sz. mell-Hivatal'!D21+'5.3. sz. mell-Óvoda'!D19</f>
        <v>0</v>
      </c>
      <c r="E46" s="95">
        <f>'5.1. sz. mell Önkorm'!E47+'5.2. sz. mell-Hivatal'!E21+'5.3. sz. mell-Óvoda'!E19</f>
        <v>0</v>
      </c>
      <c r="F46" s="95">
        <f t="shared" si="4"/>
        <v>0</v>
      </c>
    </row>
    <row r="47" spans="1:6" s="179" customFormat="1" ht="12" customHeight="1" thickBot="1">
      <c r="A47" s="18" t="s">
        <v>11</v>
      </c>
      <c r="B47" s="19" t="s">
        <v>180</v>
      </c>
      <c r="C47" s="92">
        <f>SUM(C48:C52)</f>
        <v>0</v>
      </c>
      <c r="D47" s="92">
        <f>SUM(D48:D52)</f>
        <v>0</v>
      </c>
      <c r="E47" s="92">
        <f>SUM(E48:E52)</f>
        <v>0</v>
      </c>
      <c r="F47" s="92">
        <f>SUM(F48:F52)</f>
        <v>0</v>
      </c>
    </row>
    <row r="48" spans="1:6" s="179" customFormat="1" ht="12" customHeight="1">
      <c r="A48" s="13" t="s">
        <v>59</v>
      </c>
      <c r="B48" s="180" t="s">
        <v>184</v>
      </c>
      <c r="C48" s="222"/>
      <c r="D48" s="222"/>
      <c r="E48" s="222"/>
      <c r="F48" s="222"/>
    </row>
    <row r="49" spans="1:6" s="179" customFormat="1" ht="12" customHeight="1">
      <c r="A49" s="12" t="s">
        <v>60</v>
      </c>
      <c r="B49" s="181" t="s">
        <v>185</v>
      </c>
      <c r="C49" s="97"/>
      <c r="D49" s="97"/>
      <c r="E49" s="97"/>
      <c r="F49" s="97"/>
    </row>
    <row r="50" spans="1:6" s="179" customFormat="1" ht="12" customHeight="1">
      <c r="A50" s="12" t="s">
        <v>181</v>
      </c>
      <c r="B50" s="181" t="s">
        <v>186</v>
      </c>
      <c r="C50" s="97"/>
      <c r="D50" s="97"/>
      <c r="E50" s="97"/>
      <c r="F50" s="97"/>
    </row>
    <row r="51" spans="1:6" s="179" customFormat="1" ht="12" customHeight="1">
      <c r="A51" s="12" t="s">
        <v>182</v>
      </c>
      <c r="B51" s="181" t="s">
        <v>187</v>
      </c>
      <c r="C51" s="97"/>
      <c r="D51" s="97"/>
      <c r="E51" s="97"/>
      <c r="F51" s="97"/>
    </row>
    <row r="52" spans="1:6" s="179" customFormat="1" ht="12" customHeight="1" thickBot="1">
      <c r="A52" s="14" t="s">
        <v>183</v>
      </c>
      <c r="B52" s="182" t="s">
        <v>188</v>
      </c>
      <c r="C52" s="169"/>
      <c r="D52" s="169"/>
      <c r="E52" s="169"/>
      <c r="F52" s="169"/>
    </row>
    <row r="53" spans="1:6" s="179" customFormat="1" ht="12" customHeight="1" thickBot="1">
      <c r="A53" s="18" t="s">
        <v>101</v>
      </c>
      <c r="B53" s="19" t="s">
        <v>189</v>
      </c>
      <c r="C53" s="92">
        <f>SUM(C54:C56)</f>
        <v>0</v>
      </c>
      <c r="D53" s="92">
        <f>SUM(D54:D56)</f>
        <v>0</v>
      </c>
      <c r="E53" s="92">
        <f>SUM(E54:E56)</f>
        <v>20000000</v>
      </c>
      <c r="F53" s="92">
        <f>SUM(F54:F56)</f>
        <v>20000000</v>
      </c>
    </row>
    <row r="54" spans="1:6" s="179" customFormat="1" ht="12" customHeight="1">
      <c r="A54" s="13" t="s">
        <v>61</v>
      </c>
      <c r="B54" s="180" t="s">
        <v>190</v>
      </c>
      <c r="C54" s="95"/>
      <c r="D54" s="95"/>
      <c r="E54" s="95"/>
      <c r="F54" s="95"/>
    </row>
    <row r="55" spans="1:6" s="179" customFormat="1" ht="12" customHeight="1">
      <c r="A55" s="12" t="s">
        <v>62</v>
      </c>
      <c r="B55" s="181" t="s">
        <v>191</v>
      </c>
      <c r="C55" s="94"/>
      <c r="D55" s="94"/>
      <c r="E55" s="94">
        <f>'5.1. sz. mell Önkorm'!E56</f>
        <v>20000000</v>
      </c>
      <c r="F55" s="95">
        <f>SUM(C55:E55)</f>
        <v>20000000</v>
      </c>
    </row>
    <row r="56" spans="1:6" s="179" customFormat="1" ht="12" customHeight="1">
      <c r="A56" s="12" t="s">
        <v>194</v>
      </c>
      <c r="B56" s="181" t="s">
        <v>192</v>
      </c>
      <c r="C56" s="94"/>
      <c r="D56" s="94"/>
      <c r="E56" s="94"/>
      <c r="F56" s="94"/>
    </row>
    <row r="57" spans="1:6" s="179" customFormat="1" ht="12" customHeight="1" thickBot="1">
      <c r="A57" s="14" t="s">
        <v>195</v>
      </c>
      <c r="B57" s="182" t="s">
        <v>193</v>
      </c>
      <c r="C57" s="96"/>
      <c r="D57" s="96"/>
      <c r="E57" s="96"/>
      <c r="F57" s="96"/>
    </row>
    <row r="58" spans="1:6" s="179" customFormat="1" ht="12" customHeight="1" thickBot="1">
      <c r="A58" s="18" t="s">
        <v>13</v>
      </c>
      <c r="B58" s="87" t="s">
        <v>196</v>
      </c>
      <c r="C58" s="92">
        <f>SUM(C59:C61)</f>
        <v>0</v>
      </c>
      <c r="D58" s="92">
        <f>SUM(D59:D61)</f>
        <v>0</v>
      </c>
      <c r="E58" s="92">
        <f>SUM(E59:E61)</f>
        <v>7500000</v>
      </c>
      <c r="F58" s="92">
        <f>SUM(F59:F61)</f>
        <v>7500000</v>
      </c>
    </row>
    <row r="59" spans="1:6" s="179" customFormat="1" ht="12" customHeight="1">
      <c r="A59" s="13" t="s">
        <v>102</v>
      </c>
      <c r="B59" s="180" t="s">
        <v>198</v>
      </c>
      <c r="C59" s="97"/>
      <c r="D59" s="97"/>
      <c r="E59" s="97"/>
      <c r="F59" s="97"/>
    </row>
    <row r="60" spans="1:6" s="179" customFormat="1" ht="12" customHeight="1">
      <c r="A60" s="12" t="s">
        <v>103</v>
      </c>
      <c r="B60" s="181" t="s">
        <v>339</v>
      </c>
      <c r="C60" s="97"/>
      <c r="D60" s="97"/>
      <c r="E60" s="97"/>
      <c r="F60" s="97"/>
    </row>
    <row r="61" spans="1:6" s="179" customFormat="1" ht="12" customHeight="1">
      <c r="A61" s="12" t="s">
        <v>120</v>
      </c>
      <c r="B61" s="181" t="s">
        <v>199</v>
      </c>
      <c r="C61" s="97"/>
      <c r="D61" s="97"/>
      <c r="E61" s="97">
        <f>'5.1. sz. mell Önkorm'!E62</f>
        <v>7500000</v>
      </c>
      <c r="F61" s="95">
        <f>SUM(C61:E61)</f>
        <v>7500000</v>
      </c>
    </row>
    <row r="62" spans="1:6" s="179" customFormat="1" ht="12" customHeight="1" thickBot="1">
      <c r="A62" s="14" t="s">
        <v>197</v>
      </c>
      <c r="B62" s="182" t="s">
        <v>200</v>
      </c>
      <c r="C62" s="97"/>
      <c r="D62" s="97"/>
      <c r="E62" s="97"/>
      <c r="F62" s="97"/>
    </row>
    <row r="63" spans="1:6" s="179" customFormat="1" ht="12" customHeight="1" thickBot="1">
      <c r="A63" s="18" t="s">
        <v>14</v>
      </c>
      <c r="B63" s="19" t="s">
        <v>201</v>
      </c>
      <c r="C63" s="98">
        <f>+C8+C15+C22+C29+C36+C47+C53+C58</f>
        <v>275147193</v>
      </c>
      <c r="D63" s="98">
        <f>+D8+D15+D22+D29+D36+D47+D53+D58</f>
        <v>295329696</v>
      </c>
      <c r="E63" s="98">
        <f>+E8+E15+E22+E29+E36+E47+E53+E58</f>
        <v>38040861</v>
      </c>
      <c r="F63" s="98">
        <f>+F8+F15+F22+F29+F36+F47+F53+F58</f>
        <v>608517750</v>
      </c>
    </row>
    <row r="64" spans="1:6" s="179" customFormat="1" ht="12" customHeight="1" thickBot="1">
      <c r="A64" s="183" t="s">
        <v>202</v>
      </c>
      <c r="B64" s="87" t="s">
        <v>203</v>
      </c>
      <c r="C64" s="92">
        <f>SUM(C65:C67)</f>
        <v>0</v>
      </c>
      <c r="D64" s="92">
        <f>SUM(D65:D67)</f>
        <v>0</v>
      </c>
      <c r="E64" s="92">
        <f>SUM(E65:E67)</f>
        <v>0</v>
      </c>
      <c r="F64" s="92">
        <f>SUM(F65:F67)</f>
        <v>0</v>
      </c>
    </row>
    <row r="65" spans="1:6" s="179" customFormat="1" ht="12" customHeight="1">
      <c r="A65" s="13" t="s">
        <v>236</v>
      </c>
      <c r="B65" s="180" t="s">
        <v>204</v>
      </c>
      <c r="C65" s="97"/>
      <c r="D65" s="97"/>
      <c r="E65" s="97"/>
      <c r="F65" s="97"/>
    </row>
    <row r="66" spans="1:6" s="179" customFormat="1" ht="12" customHeight="1">
      <c r="A66" s="12" t="s">
        <v>245</v>
      </c>
      <c r="B66" s="181" t="s">
        <v>205</v>
      </c>
      <c r="C66" s="97"/>
      <c r="D66" s="97"/>
      <c r="E66" s="97"/>
      <c r="F66" s="97"/>
    </row>
    <row r="67" spans="1:6" s="179" customFormat="1" ht="12" customHeight="1" thickBot="1">
      <c r="A67" s="14" t="s">
        <v>246</v>
      </c>
      <c r="B67" s="184" t="s">
        <v>206</v>
      </c>
      <c r="C67" s="97"/>
      <c r="D67" s="97"/>
      <c r="E67" s="97"/>
      <c r="F67" s="97"/>
    </row>
    <row r="68" spans="1:6" s="179" customFormat="1" ht="12" customHeight="1" thickBot="1">
      <c r="A68" s="183" t="s">
        <v>207</v>
      </c>
      <c r="B68" s="87" t="s">
        <v>208</v>
      </c>
      <c r="C68" s="92">
        <f>SUM(C69:C72)</f>
        <v>0</v>
      </c>
      <c r="D68" s="92">
        <f>SUM(D69:D72)</f>
        <v>0</v>
      </c>
      <c r="E68" s="92">
        <f>SUM(E69:E72)</f>
        <v>0</v>
      </c>
      <c r="F68" s="92">
        <f>SUM(F69:F72)</f>
        <v>0</v>
      </c>
    </row>
    <row r="69" spans="1:6" s="179" customFormat="1" ht="12" customHeight="1">
      <c r="A69" s="13" t="s">
        <v>84</v>
      </c>
      <c r="B69" s="180" t="s">
        <v>209</v>
      </c>
      <c r="C69" s="97"/>
      <c r="D69" s="97"/>
      <c r="E69" s="97"/>
      <c r="F69" s="97"/>
    </row>
    <row r="70" spans="1:6" s="179" customFormat="1" ht="12" customHeight="1">
      <c r="A70" s="12" t="s">
        <v>85</v>
      </c>
      <c r="B70" s="181" t="s">
        <v>210</v>
      </c>
      <c r="C70" s="97"/>
      <c r="D70" s="97"/>
      <c r="E70" s="97"/>
      <c r="F70" s="97"/>
    </row>
    <row r="71" spans="1:6" s="179" customFormat="1" ht="12" customHeight="1">
      <c r="A71" s="12" t="s">
        <v>237</v>
      </c>
      <c r="B71" s="181" t="s">
        <v>211</v>
      </c>
      <c r="C71" s="97"/>
      <c r="D71" s="97"/>
      <c r="E71" s="97"/>
      <c r="F71" s="97"/>
    </row>
    <row r="72" spans="1:6" s="179" customFormat="1" ht="12" customHeight="1" thickBot="1">
      <c r="A72" s="14" t="s">
        <v>238</v>
      </c>
      <c r="B72" s="182" t="s">
        <v>212</v>
      </c>
      <c r="C72" s="97"/>
      <c r="D72" s="97"/>
      <c r="E72" s="97"/>
      <c r="F72" s="97"/>
    </row>
    <row r="73" spans="1:6" s="179" customFormat="1" ht="12" customHeight="1" thickBot="1">
      <c r="A73" s="183" t="s">
        <v>213</v>
      </c>
      <c r="B73" s="87" t="s">
        <v>214</v>
      </c>
      <c r="C73" s="92">
        <f>SUM(C74:C75)</f>
        <v>0</v>
      </c>
      <c r="D73" s="92">
        <f>SUM(D74:D75)</f>
        <v>90094419</v>
      </c>
      <c r="E73" s="92">
        <f>SUM(E74:E75)</f>
        <v>0</v>
      </c>
      <c r="F73" s="92">
        <f>SUM(F74:F75)</f>
        <v>90094419</v>
      </c>
    </row>
    <row r="74" spans="1:6" s="179" customFormat="1" ht="12" customHeight="1">
      <c r="A74" s="13" t="s">
        <v>239</v>
      </c>
      <c r="B74" s="180" t="s">
        <v>215</v>
      </c>
      <c r="C74" s="97"/>
      <c r="D74" s="97">
        <f>'5.1. sz. mell Önkorm'!D75+'5.2. sz. mell-Hivatal'!D40+'5.3. sz. mell-Óvoda'!D38</f>
        <v>90094419</v>
      </c>
      <c r="E74" s="222">
        <f>'5.1. sz. mell Önkorm'!E75+'5.2. sz. mell-Hivatal'!E40+'5.3. sz. mell-Óvoda'!E38</f>
        <v>0</v>
      </c>
      <c r="F74" s="95">
        <f>SUM(C74:E74)</f>
        <v>90094419</v>
      </c>
    </row>
    <row r="75" spans="1:6" s="179" customFormat="1" ht="12" customHeight="1" thickBot="1">
      <c r="A75" s="14" t="s">
        <v>240</v>
      </c>
      <c r="B75" s="182" t="s">
        <v>216</v>
      </c>
      <c r="C75" s="97"/>
      <c r="D75" s="97"/>
      <c r="E75" s="97"/>
      <c r="F75" s="97"/>
    </row>
    <row r="76" spans="1:6" s="179" customFormat="1" ht="12" customHeight="1" thickBot="1">
      <c r="A76" s="183" t="s">
        <v>217</v>
      </c>
      <c r="B76" s="87" t="s">
        <v>345</v>
      </c>
      <c r="C76" s="92">
        <f>SUM(C77:C80)</f>
        <v>127064777</v>
      </c>
      <c r="D76" s="92">
        <f>SUM(D77:D80)</f>
        <v>96416</v>
      </c>
      <c r="E76" s="92">
        <f>SUM(E77:E80)</f>
        <v>224819</v>
      </c>
      <c r="F76" s="92">
        <f>SUM(F77:F80)</f>
        <v>127386012</v>
      </c>
    </row>
    <row r="77" spans="1:6" s="179" customFormat="1" ht="12" customHeight="1">
      <c r="A77" s="13" t="s">
        <v>241</v>
      </c>
      <c r="B77" s="180" t="s">
        <v>219</v>
      </c>
      <c r="C77" s="97"/>
      <c r="D77" s="97"/>
      <c r="E77" s="97"/>
      <c r="F77" s="97"/>
    </row>
    <row r="78" spans="1:6" s="179" customFormat="1" ht="12" customHeight="1">
      <c r="A78" s="12" t="s">
        <v>242</v>
      </c>
      <c r="B78" s="181" t="s">
        <v>220</v>
      </c>
      <c r="C78" s="97"/>
      <c r="D78" s="97"/>
      <c r="E78" s="97"/>
      <c r="F78" s="97"/>
    </row>
    <row r="79" spans="1:6" s="179" customFormat="1" ht="12" customHeight="1">
      <c r="A79" s="12" t="s">
        <v>243</v>
      </c>
      <c r="B79" s="181" t="s">
        <v>221</v>
      </c>
      <c r="C79" s="97"/>
      <c r="D79" s="97"/>
      <c r="E79" s="97"/>
      <c r="F79" s="97"/>
    </row>
    <row r="80" spans="1:6" s="179" customFormat="1" ht="12" customHeight="1" thickBot="1">
      <c r="A80" s="12" t="s">
        <v>344</v>
      </c>
      <c r="B80" s="54" t="s">
        <v>329</v>
      </c>
      <c r="C80" s="97">
        <f>'5.2. sz. mell-Hivatal'!C42+'5.3. sz. mell-Óvoda'!C40</f>
        <v>127064777</v>
      </c>
      <c r="D80" s="97">
        <f>'5.2. sz. mell-Hivatal'!D42+'5.3. sz. mell-Óvoda'!D40</f>
        <v>96416</v>
      </c>
      <c r="E80" s="222">
        <f>'5.2. sz. mell-Hivatal'!E42+'5.3. sz. mell-Óvoda'!E40</f>
        <v>224819</v>
      </c>
      <c r="F80" s="95">
        <f>SUM(C80:E80)</f>
        <v>127386012</v>
      </c>
    </row>
    <row r="81" spans="1:6" s="179" customFormat="1" ht="12" customHeight="1" thickBot="1">
      <c r="A81" s="183" t="s">
        <v>222</v>
      </c>
      <c r="B81" s="87" t="s">
        <v>244</v>
      </c>
      <c r="C81" s="92">
        <f>SUM(C82:C85)</f>
        <v>0</v>
      </c>
      <c r="D81" s="92">
        <f>SUM(D82:D85)</f>
        <v>0</v>
      </c>
      <c r="E81" s="92">
        <f>SUM(E82:E85)</f>
        <v>0</v>
      </c>
      <c r="F81" s="92">
        <f>SUM(F82:F85)</f>
        <v>0</v>
      </c>
    </row>
    <row r="82" spans="1:6" s="179" customFormat="1" ht="12" customHeight="1">
      <c r="A82" s="185" t="s">
        <v>223</v>
      </c>
      <c r="B82" s="180" t="s">
        <v>224</v>
      </c>
      <c r="C82" s="97"/>
      <c r="D82" s="97"/>
      <c r="E82" s="97"/>
      <c r="F82" s="97"/>
    </row>
    <row r="83" spans="1:6" s="179" customFormat="1" ht="12" customHeight="1">
      <c r="A83" s="186" t="s">
        <v>225</v>
      </c>
      <c r="B83" s="181" t="s">
        <v>226</v>
      </c>
      <c r="C83" s="97"/>
      <c r="D83" s="97"/>
      <c r="E83" s="97"/>
      <c r="F83" s="97"/>
    </row>
    <row r="84" spans="1:6" s="179" customFormat="1" ht="12" customHeight="1">
      <c r="A84" s="186" t="s">
        <v>227</v>
      </c>
      <c r="B84" s="181" t="s">
        <v>228</v>
      </c>
      <c r="C84" s="97"/>
      <c r="D84" s="97"/>
      <c r="E84" s="97"/>
      <c r="F84" s="97"/>
    </row>
    <row r="85" spans="1:6" s="179" customFormat="1" ht="12" customHeight="1" thickBot="1">
      <c r="A85" s="187" t="s">
        <v>229</v>
      </c>
      <c r="B85" s="182" t="s">
        <v>230</v>
      </c>
      <c r="C85" s="97"/>
      <c r="D85" s="97"/>
      <c r="E85" s="97"/>
      <c r="F85" s="97"/>
    </row>
    <row r="86" spans="1:6" s="179" customFormat="1" ht="13.5" customHeight="1" thickBot="1">
      <c r="A86" s="183" t="s">
        <v>231</v>
      </c>
      <c r="B86" s="87" t="s">
        <v>232</v>
      </c>
      <c r="C86" s="223"/>
      <c r="D86" s="223"/>
      <c r="E86" s="223"/>
      <c r="F86" s="223"/>
    </row>
    <row r="87" spans="1:6" s="179" customFormat="1" ht="15.75" customHeight="1" thickBot="1">
      <c r="A87" s="183" t="s">
        <v>233</v>
      </c>
      <c r="B87" s="188" t="s">
        <v>234</v>
      </c>
      <c r="C87" s="98">
        <f>+C64+C68+C73+C76+C81+C86</f>
        <v>127064777</v>
      </c>
      <c r="D87" s="98">
        <f>+D64+D68+D73+D76+D81+D86</f>
        <v>90190835</v>
      </c>
      <c r="E87" s="98">
        <f>+E64+E68+E73+E76+E81+E86</f>
        <v>224819</v>
      </c>
      <c r="F87" s="98">
        <f>+F64+F68+F73+F76+F81+F86</f>
        <v>217480431</v>
      </c>
    </row>
    <row r="88" spans="1:6" s="179" customFormat="1" ht="16.5" customHeight="1" thickBot="1">
      <c r="A88" s="189" t="s">
        <v>247</v>
      </c>
      <c r="B88" s="190" t="s">
        <v>235</v>
      </c>
      <c r="C88" s="98">
        <f>+C63+C87</f>
        <v>402211970</v>
      </c>
      <c r="D88" s="98">
        <f>+D63+D87</f>
        <v>385520531</v>
      </c>
      <c r="E88" s="98">
        <f>+E63+E87</f>
        <v>38265680</v>
      </c>
      <c r="F88" s="98">
        <f>+F63+F87</f>
        <v>825998181</v>
      </c>
    </row>
    <row r="89" spans="1:6" s="179" customFormat="1" ht="16.5" customHeight="1" thickBot="1">
      <c r="A89" s="209"/>
      <c r="B89" s="161" t="s">
        <v>438</v>
      </c>
      <c r="C89" s="192">
        <f>-C80</f>
        <v>-127064777</v>
      </c>
      <c r="D89" s="192">
        <f>-D80</f>
        <v>-96416</v>
      </c>
      <c r="E89" s="192">
        <f>-E80</f>
        <v>-224819</v>
      </c>
      <c r="F89" s="192">
        <f>-F80</f>
        <v>-127386012</v>
      </c>
    </row>
    <row r="90" spans="1:6" s="179" customFormat="1" ht="16.5" customHeight="1" thickBot="1">
      <c r="A90" s="209"/>
      <c r="B90" s="161" t="s">
        <v>437</v>
      </c>
      <c r="C90" s="192">
        <f>SUM(C88:C89)</f>
        <v>275147193</v>
      </c>
      <c r="D90" s="192">
        <f>SUM(D88:D89)</f>
        <v>385424115</v>
      </c>
      <c r="E90" s="192">
        <f>SUM(E88:E89)</f>
        <v>38040861</v>
      </c>
      <c r="F90" s="192">
        <f>SUM(F88:F89)</f>
        <v>698612169</v>
      </c>
    </row>
    <row r="91" spans="1:6" ht="16.5" customHeight="1">
      <c r="A91" s="307" t="s">
        <v>34</v>
      </c>
      <c r="B91" s="307"/>
      <c r="C91" s="307"/>
      <c r="D91" s="307"/>
      <c r="E91" s="307"/>
      <c r="F91" s="307"/>
    </row>
    <row r="92" spans="1:6" s="191" customFormat="1" ht="16.5" customHeight="1" thickBot="1">
      <c r="A92" s="309" t="s">
        <v>87</v>
      </c>
      <c r="B92" s="309"/>
      <c r="C92" s="53" t="s">
        <v>357</v>
      </c>
      <c r="D92" s="53"/>
      <c r="E92" s="53"/>
      <c r="F92" s="53"/>
    </row>
    <row r="93" spans="1:6" ht="37.5" customHeight="1" thickBot="1">
      <c r="A93" s="21" t="s">
        <v>51</v>
      </c>
      <c r="B93" s="22" t="s">
        <v>35</v>
      </c>
      <c r="C93" s="28" t="s">
        <v>400</v>
      </c>
      <c r="D93" s="264" t="s">
        <v>401</v>
      </c>
      <c r="E93" s="264" t="s">
        <v>430</v>
      </c>
      <c r="F93" s="264" t="s">
        <v>402</v>
      </c>
    </row>
    <row r="94" spans="1:6" s="178" customFormat="1" ht="12" customHeight="1" thickBot="1">
      <c r="A94" s="25">
        <v>1</v>
      </c>
      <c r="B94" s="26">
        <v>2</v>
      </c>
      <c r="C94" s="27">
        <v>3</v>
      </c>
      <c r="D94" s="293">
        <v>4</v>
      </c>
      <c r="E94" s="293"/>
      <c r="F94" s="293">
        <v>5</v>
      </c>
    </row>
    <row r="95" spans="1:6" ht="12" customHeight="1" thickBot="1">
      <c r="A95" s="20" t="s">
        <v>6</v>
      </c>
      <c r="B95" s="24" t="s">
        <v>250</v>
      </c>
      <c r="C95" s="91">
        <f>SUM(C96:C100)</f>
        <v>269371134.89</v>
      </c>
      <c r="D95" s="91">
        <f>SUM(D96:D100)</f>
        <v>29341295</v>
      </c>
      <c r="E95" s="91">
        <f>SUM(E96:E100)</f>
        <v>41307767</v>
      </c>
      <c r="F95" s="287">
        <f>SUM(F96:F100)</f>
        <v>340020196.89</v>
      </c>
    </row>
    <row r="96" spans="1:6" ht="12" customHeight="1">
      <c r="A96" s="15" t="s">
        <v>63</v>
      </c>
      <c r="B96" s="8" t="s">
        <v>36</v>
      </c>
      <c r="C96" s="93">
        <f>'5.1. sz. mell Önkorm'!C93+'5.2. sz. mell-Hivatal'!C48+'5.3. sz. mell-Óvoda'!C46</f>
        <v>109791900</v>
      </c>
      <c r="D96" s="93">
        <f>'5.1. sz. mell Önkorm'!D93+'5.2. sz. mell-Hivatal'!D48+'5.3. sz. mell-Óvoda'!D46</f>
        <v>1963562</v>
      </c>
      <c r="E96" s="93">
        <f>'5.1. sz. mell Önkorm'!E93+'5.2. sz. mell-Hivatal'!E48+'5.3. sz. mell-Óvoda'!E46</f>
        <v>849596.8953974895</v>
      </c>
      <c r="F96" s="95">
        <f aca="true" t="shared" si="5" ref="F96:F101">SUM(C96:E96)</f>
        <v>112605058.89539748</v>
      </c>
    </row>
    <row r="97" spans="1:6" ht="12" customHeight="1">
      <c r="A97" s="12" t="s">
        <v>64</v>
      </c>
      <c r="B97" s="6" t="s">
        <v>104</v>
      </c>
      <c r="C97" s="94">
        <f>'5.1. sz. mell Önkorm'!C94+'5.2. sz. mell-Hivatal'!C49+'5.3. sz. mell-Óvoda'!C47</f>
        <v>21830083</v>
      </c>
      <c r="D97" s="94">
        <f>'5.1. sz. mell Önkorm'!D94+'5.2. sz. mell-Hivatal'!D49+'5.3. sz. mell-Óvoda'!D47</f>
        <v>399751</v>
      </c>
      <c r="E97" s="94">
        <f>'5.1. sz. mell Önkorm'!E94+'5.2. sz. mell-Hivatal'!E49+'5.3. sz. mell-Óvoda'!E47</f>
        <v>165959.10460251046</v>
      </c>
      <c r="F97" s="95">
        <f t="shared" si="5"/>
        <v>22395793.104602512</v>
      </c>
    </row>
    <row r="98" spans="1:6" ht="12" customHeight="1">
      <c r="A98" s="12" t="s">
        <v>65</v>
      </c>
      <c r="B98" s="6" t="s">
        <v>82</v>
      </c>
      <c r="C98" s="96">
        <f>'5.1. sz. mell Önkorm'!C95+'5.2. sz. mell-Hivatal'!C50+'5.3. sz. mell-Óvoda'!C48</f>
        <v>71340158.89</v>
      </c>
      <c r="D98" s="96">
        <f>'5.1. sz. mell Önkorm'!D95+'5.2. sz. mell-Hivatal'!D50+'5.3. sz. mell-Óvoda'!D48</f>
        <v>23807439</v>
      </c>
      <c r="E98" s="96">
        <f>'5.1. sz. mell Önkorm'!E95+'5.2. sz. mell-Hivatal'!E50+'5.3. sz. mell-Óvoda'!E48</f>
        <v>18942211</v>
      </c>
      <c r="F98" s="95">
        <f t="shared" si="5"/>
        <v>114089808.89</v>
      </c>
    </row>
    <row r="99" spans="1:6" ht="12" customHeight="1">
      <c r="A99" s="12" t="s">
        <v>66</v>
      </c>
      <c r="B99" s="9" t="s">
        <v>105</v>
      </c>
      <c r="C99" s="96">
        <f>'5.1. sz. mell Önkorm'!C96</f>
        <v>3000000</v>
      </c>
      <c r="D99" s="96">
        <f>'5.1. sz. mell Önkorm'!D96</f>
        <v>0</v>
      </c>
      <c r="E99" s="96">
        <f>'5.1. sz. mell Önkorm'!E96</f>
        <v>0</v>
      </c>
      <c r="F99" s="95">
        <f t="shared" si="5"/>
        <v>3000000</v>
      </c>
    </row>
    <row r="100" spans="1:6" ht="12" customHeight="1">
      <c r="A100" s="12" t="s">
        <v>74</v>
      </c>
      <c r="B100" s="17" t="s">
        <v>106</v>
      </c>
      <c r="C100" s="96">
        <f>SUM(C101:C110)</f>
        <v>63408993</v>
      </c>
      <c r="D100" s="96">
        <f>SUM(D101:D110)</f>
        <v>3170543</v>
      </c>
      <c r="E100" s="96">
        <f>SUM(E101:E110)</f>
        <v>21350000</v>
      </c>
      <c r="F100" s="95">
        <f t="shared" si="5"/>
        <v>87929536</v>
      </c>
    </row>
    <row r="101" spans="1:6" ht="12" customHeight="1">
      <c r="A101" s="12" t="s">
        <v>67</v>
      </c>
      <c r="B101" s="6" t="s">
        <v>251</v>
      </c>
      <c r="C101" s="96"/>
      <c r="D101" s="96">
        <f>'5.1. sz. mell Önkorm'!D98+'5.2. sz. mell-Hivatal'!D52+'5.3. sz. mell-Óvoda'!D50</f>
        <v>3170543</v>
      </c>
      <c r="E101" s="96">
        <f>'5.1. sz. mell Önkorm'!E98+'5.2. sz. mell-Hivatal'!E52+'5.3. sz. mell-Óvoda'!E50</f>
        <v>0</v>
      </c>
      <c r="F101" s="96">
        <f t="shared" si="5"/>
        <v>3170543</v>
      </c>
    </row>
    <row r="102" spans="1:6" ht="12" customHeight="1">
      <c r="A102" s="12" t="s">
        <v>68</v>
      </c>
      <c r="B102" s="55" t="s">
        <v>252</v>
      </c>
      <c r="C102" s="96"/>
      <c r="D102" s="96"/>
      <c r="E102" s="96"/>
      <c r="F102" s="96"/>
    </row>
    <row r="103" spans="1:6" ht="12" customHeight="1">
      <c r="A103" s="12" t="s">
        <v>75</v>
      </c>
      <c r="B103" s="56" t="s">
        <v>253</v>
      </c>
      <c r="C103" s="96"/>
      <c r="D103" s="96"/>
      <c r="E103" s="96"/>
      <c r="F103" s="96"/>
    </row>
    <row r="104" spans="1:6" ht="12" customHeight="1">
      <c r="A104" s="12" t="s">
        <v>76</v>
      </c>
      <c r="B104" s="56" t="s">
        <v>254</v>
      </c>
      <c r="C104" s="96"/>
      <c r="D104" s="96"/>
      <c r="E104" s="96"/>
      <c r="F104" s="96"/>
    </row>
    <row r="105" spans="1:6" ht="12" customHeight="1">
      <c r="A105" s="12" t="s">
        <v>77</v>
      </c>
      <c r="B105" s="55" t="s">
        <v>255</v>
      </c>
      <c r="C105" s="96">
        <f>'5.1. sz. mell Önkorm'!C102</f>
        <v>5509000</v>
      </c>
      <c r="D105" s="96">
        <f>'5.1. sz. mell Önkorm'!D102</f>
        <v>0</v>
      </c>
      <c r="E105" s="96">
        <f>'5.1. sz. mell Önkorm'!E102</f>
        <v>1350000</v>
      </c>
      <c r="F105" s="96">
        <f>SUM(C105:E105)</f>
        <v>6859000</v>
      </c>
    </row>
    <row r="106" spans="1:6" ht="12" customHeight="1">
      <c r="A106" s="12" t="s">
        <v>78</v>
      </c>
      <c r="B106" s="55" t="s">
        <v>256</v>
      </c>
      <c r="C106" s="96">
        <f>'5.1. sz. mell Önkorm'!C103</f>
        <v>0</v>
      </c>
      <c r="D106" s="96">
        <f>'5.1. sz. mell Önkorm'!D103</f>
        <v>0</v>
      </c>
      <c r="E106" s="96">
        <f>'5.1. sz. mell Önkorm'!E103</f>
        <v>0</v>
      </c>
      <c r="F106" s="96"/>
    </row>
    <row r="107" spans="1:6" ht="12" customHeight="1">
      <c r="A107" s="12" t="s">
        <v>80</v>
      </c>
      <c r="B107" s="56" t="s">
        <v>257</v>
      </c>
      <c r="C107" s="96">
        <f>'5.1. sz. mell Önkorm'!C104</f>
        <v>0</v>
      </c>
      <c r="D107" s="96">
        <f>'5.1. sz. mell Önkorm'!D104</f>
        <v>0</v>
      </c>
      <c r="E107" s="96">
        <v>20000000</v>
      </c>
      <c r="F107" s="96">
        <f>SUM(C107:E107)</f>
        <v>20000000</v>
      </c>
    </row>
    <row r="108" spans="1:6" ht="12" customHeight="1">
      <c r="A108" s="11" t="s">
        <v>107</v>
      </c>
      <c r="B108" s="57" t="s">
        <v>258</v>
      </c>
      <c r="C108" s="96">
        <f>'5.1. sz. mell Önkorm'!C105</f>
        <v>0</v>
      </c>
      <c r="D108" s="96">
        <f>'5.1. sz. mell Önkorm'!D105</f>
        <v>0</v>
      </c>
      <c r="E108" s="96">
        <f>'5.1. sz. mell Önkorm'!E105</f>
        <v>0</v>
      </c>
      <c r="F108" s="96"/>
    </row>
    <row r="109" spans="1:6" ht="12" customHeight="1">
      <c r="A109" s="12" t="s">
        <v>248</v>
      </c>
      <c r="B109" s="57" t="s">
        <v>259</v>
      </c>
      <c r="C109" s="96">
        <f>'5.1. sz. mell Önkorm'!C106</f>
        <v>0</v>
      </c>
      <c r="D109" s="96">
        <f>'5.1. sz. mell Önkorm'!D106</f>
        <v>0</v>
      </c>
      <c r="E109" s="96">
        <f>'5.1. sz. mell Önkorm'!E106</f>
        <v>0</v>
      </c>
      <c r="F109" s="96"/>
    </row>
    <row r="110" spans="1:6" ht="12" customHeight="1" thickBot="1">
      <c r="A110" s="16" t="s">
        <v>249</v>
      </c>
      <c r="B110" s="58" t="s">
        <v>260</v>
      </c>
      <c r="C110" s="96">
        <f>'5.1. sz. mell Önkorm'!C107</f>
        <v>57899993</v>
      </c>
      <c r="D110" s="96">
        <f>'5.1. sz. mell Önkorm'!D107</f>
        <v>0</v>
      </c>
      <c r="E110" s="96">
        <f>'5.1. sz. mell Önkorm'!E107</f>
        <v>0</v>
      </c>
      <c r="F110" s="96">
        <f>SUM(C110:E110)</f>
        <v>57899993</v>
      </c>
    </row>
    <row r="111" spans="1:6" ht="12" customHeight="1" thickBot="1">
      <c r="A111" s="18" t="s">
        <v>7</v>
      </c>
      <c r="B111" s="23" t="s">
        <v>261</v>
      </c>
      <c r="C111" s="92">
        <f>+C112+C114+C116</f>
        <v>2281840</v>
      </c>
      <c r="D111" s="92">
        <f>+D112+D114+D116</f>
        <v>334771304</v>
      </c>
      <c r="E111" s="92">
        <f>+E112+E114+E116</f>
        <v>-1874152</v>
      </c>
      <c r="F111" s="92">
        <f>+F112+F114+F116</f>
        <v>335178992</v>
      </c>
    </row>
    <row r="112" spans="1:6" ht="12" customHeight="1">
      <c r="A112" s="13" t="s">
        <v>69</v>
      </c>
      <c r="B112" s="6" t="s">
        <v>119</v>
      </c>
      <c r="C112" s="95">
        <f>'5.1. sz. mell Önkorm'!C109+'5.2. sz. mell-Hivatal'!C54+'5.3. sz. mell-Óvoda'!C52</f>
        <v>1923700</v>
      </c>
      <c r="D112" s="95">
        <f>'5.1. sz. mell Önkorm'!D109+'5.2. sz. mell-Hivatal'!D54+'5.3. sz. mell-Óvoda'!D52</f>
        <v>323964542</v>
      </c>
      <c r="E112" s="95">
        <f>'5.1. sz. mell Önkorm'!E109+'5.2. sz. mell-Hivatal'!E54+'5.3. sz. mell-Óvoda'!E52</f>
        <v>-99797189</v>
      </c>
      <c r="F112" s="95">
        <f>SUM(C112:E112)</f>
        <v>226091053</v>
      </c>
    </row>
    <row r="113" spans="1:6" ht="12" customHeight="1">
      <c r="A113" s="13" t="s">
        <v>70</v>
      </c>
      <c r="B113" s="10" t="s">
        <v>265</v>
      </c>
      <c r="C113" s="95"/>
      <c r="D113" s="95"/>
      <c r="E113" s="95"/>
      <c r="F113" s="95"/>
    </row>
    <row r="114" spans="1:6" ht="12" customHeight="1">
      <c r="A114" s="13" t="s">
        <v>71</v>
      </c>
      <c r="B114" s="10" t="s">
        <v>108</v>
      </c>
      <c r="C114" s="95">
        <f>'5.1. sz. mell Önkorm'!C111+'5.2. sz. mell-Hivatal'!C56+'5.3. sz. mell-Óvoda'!C54</f>
        <v>358140</v>
      </c>
      <c r="D114" s="95">
        <f>'5.1. sz. mell Önkorm'!D111+'5.2. sz. mell-Hivatal'!D56+'5.3. sz. mell-Óvoda'!D54</f>
        <v>0</v>
      </c>
      <c r="E114" s="95">
        <f>'5.1. sz. mell Önkorm'!E111+'5.2. sz. mell-Hivatal'!E56+'5.3. sz. mell-Óvoda'!E54</f>
        <v>95423037</v>
      </c>
      <c r="F114" s="95">
        <f>SUM(C114:E114)</f>
        <v>95781177</v>
      </c>
    </row>
    <row r="115" spans="1:6" ht="12" customHeight="1">
      <c r="A115" s="13" t="s">
        <v>72</v>
      </c>
      <c r="B115" s="10" t="s">
        <v>266</v>
      </c>
      <c r="C115" s="85"/>
      <c r="D115" s="85"/>
      <c r="E115" s="85"/>
      <c r="F115" s="85"/>
    </row>
    <row r="116" spans="1:6" ht="12" customHeight="1">
      <c r="A116" s="13" t="s">
        <v>73</v>
      </c>
      <c r="B116" s="89" t="s">
        <v>121</v>
      </c>
      <c r="C116" s="85">
        <f>SUM(C117:C124)</f>
        <v>0</v>
      </c>
      <c r="D116" s="85">
        <f>SUM(D117:D124)</f>
        <v>10806762</v>
      </c>
      <c r="E116" s="296">
        <f>SUM(E117:E124)</f>
        <v>2500000</v>
      </c>
      <c r="F116" s="95">
        <f>SUM(C116:E116)</f>
        <v>13306762</v>
      </c>
    </row>
    <row r="117" spans="1:6" ht="12" customHeight="1">
      <c r="A117" s="13" t="s">
        <v>79</v>
      </c>
      <c r="B117" s="88" t="s">
        <v>340</v>
      </c>
      <c r="C117" s="85"/>
      <c r="D117" s="85"/>
      <c r="E117" s="85"/>
      <c r="F117" s="85"/>
    </row>
    <row r="118" spans="1:6" ht="12" customHeight="1">
      <c r="A118" s="13" t="s">
        <v>81</v>
      </c>
      <c r="B118" s="176" t="s">
        <v>271</v>
      </c>
      <c r="C118" s="85"/>
      <c r="D118" s="85"/>
      <c r="E118" s="85"/>
      <c r="F118" s="85"/>
    </row>
    <row r="119" spans="1:6" ht="22.5">
      <c r="A119" s="13" t="s">
        <v>109</v>
      </c>
      <c r="B119" s="56" t="s">
        <v>254</v>
      </c>
      <c r="C119" s="85"/>
      <c r="D119" s="85"/>
      <c r="E119" s="85"/>
      <c r="F119" s="85"/>
    </row>
    <row r="120" spans="1:6" ht="12" customHeight="1">
      <c r="A120" s="13" t="s">
        <v>110</v>
      </c>
      <c r="B120" s="56" t="s">
        <v>270</v>
      </c>
      <c r="C120" s="85"/>
      <c r="D120" s="85"/>
      <c r="E120" s="85"/>
      <c r="F120" s="85"/>
    </row>
    <row r="121" spans="1:6" ht="12" customHeight="1">
      <c r="A121" s="13" t="s">
        <v>111</v>
      </c>
      <c r="B121" s="56" t="s">
        <v>269</v>
      </c>
      <c r="C121" s="85"/>
      <c r="D121" s="85"/>
      <c r="E121" s="85"/>
      <c r="F121" s="85"/>
    </row>
    <row r="122" spans="1:6" ht="12" customHeight="1">
      <c r="A122" s="13" t="s">
        <v>262</v>
      </c>
      <c r="B122" s="56" t="s">
        <v>257</v>
      </c>
      <c r="C122" s="85"/>
      <c r="D122" s="85"/>
      <c r="E122" s="95"/>
      <c r="F122" s="95">
        <f>SUM(C122:E122)</f>
        <v>0</v>
      </c>
    </row>
    <row r="123" spans="1:6" ht="12" customHeight="1">
      <c r="A123" s="13" t="s">
        <v>263</v>
      </c>
      <c r="B123" s="56" t="s">
        <v>268</v>
      </c>
      <c r="C123" s="85"/>
      <c r="D123" s="85"/>
      <c r="E123" s="95"/>
      <c r="F123" s="85"/>
    </row>
    <row r="124" spans="1:6" ht="16.5" thickBot="1">
      <c r="A124" s="11" t="s">
        <v>264</v>
      </c>
      <c r="B124" s="56" t="s">
        <v>267</v>
      </c>
      <c r="C124" s="86"/>
      <c r="D124" s="95">
        <f>'5.1. sz. mell Önkorm'!D121+'5.2. sz. mell-Hivatal'!D66+'5.3. sz. mell-Óvoda'!D64</f>
        <v>10806762</v>
      </c>
      <c r="E124" s="95">
        <f>'5.1. sz. mell Önkorm'!E121+'5.2. sz. mell-Hivatal'!E66+'5.3. sz. mell-Óvoda'!E64</f>
        <v>2500000</v>
      </c>
      <c r="F124" s="95">
        <f>SUM(C124:E124)</f>
        <v>13306762</v>
      </c>
    </row>
    <row r="125" spans="1:6" ht="12" customHeight="1" thickBot="1">
      <c r="A125" s="18" t="s">
        <v>8</v>
      </c>
      <c r="B125" s="51" t="s">
        <v>272</v>
      </c>
      <c r="C125" s="92">
        <f>+C126+C127</f>
        <v>2852218</v>
      </c>
      <c r="D125" s="92">
        <f>+D126+D127</f>
        <v>17991514</v>
      </c>
      <c r="E125" s="92">
        <f>+E126+E127</f>
        <v>-1392754</v>
      </c>
      <c r="F125" s="92">
        <f>+F126+F127</f>
        <v>19450978</v>
      </c>
    </row>
    <row r="126" spans="1:6" ht="12" customHeight="1">
      <c r="A126" s="13" t="s">
        <v>52</v>
      </c>
      <c r="B126" s="7" t="s">
        <v>43</v>
      </c>
      <c r="C126" s="95">
        <f>'5.1. sz. mell Önkorm'!C123</f>
        <v>2852218</v>
      </c>
      <c r="D126" s="95">
        <f>'5.1. sz. mell Önkorm'!D123</f>
        <v>-2795509</v>
      </c>
      <c r="E126" s="95">
        <f>'5.1. sz. mell Önkorm'!E123</f>
        <v>0</v>
      </c>
      <c r="F126" s="95">
        <f>SUM(C126:E126)</f>
        <v>56709</v>
      </c>
    </row>
    <row r="127" spans="1:6" ht="12" customHeight="1" thickBot="1">
      <c r="A127" s="14" t="s">
        <v>53</v>
      </c>
      <c r="B127" s="10" t="s">
        <v>44</v>
      </c>
      <c r="C127" s="96"/>
      <c r="D127" s="95">
        <f>'5.1. sz. mell Önkorm'!D124</f>
        <v>20787023</v>
      </c>
      <c r="E127" s="95">
        <f>'5.1. sz. mell Önkorm'!E124</f>
        <v>-1392754</v>
      </c>
      <c r="F127" s="95">
        <f>SUM(C127:E127)</f>
        <v>19394269</v>
      </c>
    </row>
    <row r="128" spans="1:6" ht="12" customHeight="1" thickBot="1">
      <c r="A128" s="18" t="s">
        <v>9</v>
      </c>
      <c r="B128" s="51" t="s">
        <v>273</v>
      </c>
      <c r="C128" s="92">
        <f>+C95+C111+C125</f>
        <v>274505192.89</v>
      </c>
      <c r="D128" s="92">
        <f>+D95+D111+D125</f>
        <v>382104113</v>
      </c>
      <c r="E128" s="92">
        <f>+E95+E111+E125</f>
        <v>38040861</v>
      </c>
      <c r="F128" s="92">
        <f>+F95+F111+F125</f>
        <v>694650166.89</v>
      </c>
    </row>
    <row r="129" spans="1:6" ht="12" customHeight="1" thickBot="1">
      <c r="A129" s="18" t="s">
        <v>10</v>
      </c>
      <c r="B129" s="51" t="s">
        <v>274</v>
      </c>
      <c r="C129" s="92">
        <f>+C130+C131+C132</f>
        <v>0</v>
      </c>
      <c r="D129" s="92">
        <f>+D130+D131+D132</f>
        <v>0</v>
      </c>
      <c r="E129" s="92">
        <f>+E130+E131+E132</f>
        <v>0</v>
      </c>
      <c r="F129" s="92">
        <f>+F130+F131+F132</f>
        <v>0</v>
      </c>
    </row>
    <row r="130" spans="1:6" ht="12" customHeight="1">
      <c r="A130" s="13" t="s">
        <v>56</v>
      </c>
      <c r="B130" s="7" t="s">
        <v>275</v>
      </c>
      <c r="C130" s="85"/>
      <c r="D130" s="85"/>
      <c r="E130" s="85"/>
      <c r="F130" s="85"/>
    </row>
    <row r="131" spans="1:6" ht="12" customHeight="1">
      <c r="A131" s="13" t="s">
        <v>57</v>
      </c>
      <c r="B131" s="7" t="s">
        <v>276</v>
      </c>
      <c r="C131" s="85"/>
      <c r="D131" s="85"/>
      <c r="E131" s="85"/>
      <c r="F131" s="85"/>
    </row>
    <row r="132" spans="1:6" ht="12" customHeight="1" thickBot="1">
      <c r="A132" s="11" t="s">
        <v>58</v>
      </c>
      <c r="B132" s="5" t="s">
        <v>277</v>
      </c>
      <c r="C132" s="85"/>
      <c r="D132" s="85"/>
      <c r="E132" s="85"/>
      <c r="F132" s="85"/>
    </row>
    <row r="133" spans="1:6" ht="12" customHeight="1" thickBot="1">
      <c r="A133" s="18" t="s">
        <v>11</v>
      </c>
      <c r="B133" s="51" t="s">
        <v>308</v>
      </c>
      <c r="C133" s="92">
        <f>+C134+C135+C136+C137</f>
        <v>0</v>
      </c>
      <c r="D133" s="92">
        <f>+D134+D135+D136+D137</f>
        <v>0</v>
      </c>
      <c r="E133" s="92">
        <f>+E134+E135+E136+E137</f>
        <v>0</v>
      </c>
      <c r="F133" s="92">
        <f>+F134+F135+F136+F137</f>
        <v>0</v>
      </c>
    </row>
    <row r="134" spans="1:6" ht="12" customHeight="1">
      <c r="A134" s="13" t="s">
        <v>59</v>
      </c>
      <c r="B134" s="7" t="s">
        <v>278</v>
      </c>
      <c r="C134" s="85"/>
      <c r="D134" s="85"/>
      <c r="E134" s="85"/>
      <c r="F134" s="85"/>
    </row>
    <row r="135" spans="1:6" ht="12" customHeight="1">
      <c r="A135" s="13" t="s">
        <v>60</v>
      </c>
      <c r="B135" s="7" t="s">
        <v>279</v>
      </c>
      <c r="C135" s="85"/>
      <c r="D135" s="85"/>
      <c r="E135" s="85"/>
      <c r="F135" s="85"/>
    </row>
    <row r="136" spans="1:6" ht="12" customHeight="1">
      <c r="A136" s="13" t="s">
        <v>181</v>
      </c>
      <c r="B136" s="7" t="s">
        <v>280</v>
      </c>
      <c r="C136" s="85"/>
      <c r="D136" s="85"/>
      <c r="E136" s="85"/>
      <c r="F136" s="85"/>
    </row>
    <row r="137" spans="1:6" ht="12" customHeight="1" thickBot="1">
      <c r="A137" s="11" t="s">
        <v>182</v>
      </c>
      <c r="B137" s="5" t="s">
        <v>281</v>
      </c>
      <c r="C137" s="85"/>
      <c r="D137" s="85"/>
      <c r="E137" s="85"/>
      <c r="F137" s="85"/>
    </row>
    <row r="138" spans="1:6" ht="12" customHeight="1" thickBot="1">
      <c r="A138" s="18" t="s">
        <v>12</v>
      </c>
      <c r="B138" s="51" t="s">
        <v>282</v>
      </c>
      <c r="C138" s="98">
        <f>+C139+C140+C141+C142+C143</f>
        <v>127706777</v>
      </c>
      <c r="D138" s="98">
        <f>+D139+D140+D141+D142+D143</f>
        <v>3416418</v>
      </c>
      <c r="E138" s="98">
        <f>+E139+E140+E141+E142+E143</f>
        <v>224819</v>
      </c>
      <c r="F138" s="98">
        <f>+F139+F140+F141+F142+F143</f>
        <v>131348014</v>
      </c>
    </row>
    <row r="139" spans="1:6" ht="12" customHeight="1">
      <c r="A139" s="13" t="s">
        <v>61</v>
      </c>
      <c r="B139" s="7" t="s">
        <v>283</v>
      </c>
      <c r="C139" s="85"/>
      <c r="D139" s="85">
        <f>'5.1. sz. mell Önkorm'!D136</f>
        <v>0</v>
      </c>
      <c r="E139" s="296">
        <f>'5.1. sz. mell Önkorm'!E136</f>
        <v>0</v>
      </c>
      <c r="F139" s="95">
        <f>SUM(C139:E139)</f>
        <v>0</v>
      </c>
    </row>
    <row r="140" spans="1:6" ht="12" customHeight="1">
      <c r="A140" s="13" t="s">
        <v>62</v>
      </c>
      <c r="B140" s="7" t="s">
        <v>293</v>
      </c>
      <c r="C140" s="85"/>
      <c r="D140" s="85">
        <f>'5.1. sz. mell Önkorm'!D137</f>
        <v>3320002</v>
      </c>
      <c r="E140" s="296">
        <f>'5.1. sz. mell Önkorm'!E137</f>
        <v>0</v>
      </c>
      <c r="F140" s="95">
        <f>SUM(C140:E140)</f>
        <v>3320002</v>
      </c>
    </row>
    <row r="141" spans="1:6" ht="12" customHeight="1">
      <c r="A141" s="13" t="s">
        <v>194</v>
      </c>
      <c r="B141" s="7" t="s">
        <v>343</v>
      </c>
      <c r="C141" s="85">
        <f>'5.1. sz. mell Önkorm'!C138</f>
        <v>127064777</v>
      </c>
      <c r="D141" s="85">
        <f>'5.1. sz. mell Önkorm'!D138</f>
        <v>96416</v>
      </c>
      <c r="E141" s="296">
        <f>'5.1. sz. mell Önkorm'!E138</f>
        <v>224819</v>
      </c>
      <c r="F141" s="95">
        <f>SUM(C141:E141)</f>
        <v>127386012</v>
      </c>
    </row>
    <row r="142" spans="1:6" ht="12" customHeight="1">
      <c r="A142" s="13" t="s">
        <v>195</v>
      </c>
      <c r="B142" s="7" t="s">
        <v>284</v>
      </c>
      <c r="C142" s="85"/>
      <c r="D142" s="85"/>
      <c r="E142" s="85"/>
      <c r="F142" s="85"/>
    </row>
    <row r="143" spans="1:6" ht="12" customHeight="1" thickBot="1">
      <c r="A143" s="13" t="s">
        <v>342</v>
      </c>
      <c r="B143" s="7" t="s">
        <v>285</v>
      </c>
      <c r="C143" s="85">
        <f>'5.1. sz. mell Önkorm'!C140</f>
        <v>642000</v>
      </c>
      <c r="D143" s="85">
        <f>'5.1. sz. mell Önkorm'!D140</f>
        <v>0</v>
      </c>
      <c r="E143" s="296">
        <f>'5.1. sz. mell Önkorm'!E140</f>
        <v>0</v>
      </c>
      <c r="F143" s="95">
        <f>SUM(C143:E143)</f>
        <v>642000</v>
      </c>
    </row>
    <row r="144" spans="1:6" ht="12" customHeight="1" thickBot="1">
      <c r="A144" s="18" t="s">
        <v>13</v>
      </c>
      <c r="B144" s="51" t="s">
        <v>286</v>
      </c>
      <c r="C144" s="101">
        <f>+C145+C146+C147+C148</f>
        <v>0</v>
      </c>
      <c r="D144" s="101">
        <f>+D145+D146+D147+D148</f>
        <v>0</v>
      </c>
      <c r="E144" s="101">
        <f>+E145+E146+E147+E148</f>
        <v>0</v>
      </c>
      <c r="F144" s="101"/>
    </row>
    <row r="145" spans="1:6" ht="12" customHeight="1">
      <c r="A145" s="13" t="s">
        <v>102</v>
      </c>
      <c r="B145" s="7" t="s">
        <v>287</v>
      </c>
      <c r="C145" s="85"/>
      <c r="D145" s="85"/>
      <c r="E145" s="85"/>
      <c r="F145" s="85"/>
    </row>
    <row r="146" spans="1:6" ht="12" customHeight="1">
      <c r="A146" s="13" t="s">
        <v>103</v>
      </c>
      <c r="B146" s="7" t="s">
        <v>288</v>
      </c>
      <c r="C146" s="85"/>
      <c r="D146" s="85"/>
      <c r="E146" s="85"/>
      <c r="F146" s="85"/>
    </row>
    <row r="147" spans="1:6" ht="12" customHeight="1">
      <c r="A147" s="13" t="s">
        <v>120</v>
      </c>
      <c r="B147" s="7" t="s">
        <v>289</v>
      </c>
      <c r="C147" s="85"/>
      <c r="D147" s="85"/>
      <c r="E147" s="85"/>
      <c r="F147" s="85"/>
    </row>
    <row r="148" spans="1:6" ht="12" customHeight="1" thickBot="1">
      <c r="A148" s="13" t="s">
        <v>197</v>
      </c>
      <c r="B148" s="7" t="s">
        <v>290</v>
      </c>
      <c r="C148" s="85"/>
      <c r="D148" s="85"/>
      <c r="E148" s="85"/>
      <c r="F148" s="85"/>
    </row>
    <row r="149" spans="1:10" ht="15" customHeight="1" thickBot="1">
      <c r="A149" s="18" t="s">
        <v>14</v>
      </c>
      <c r="B149" s="51" t="s">
        <v>291</v>
      </c>
      <c r="C149" s="192">
        <f>+C129+C133+C138+C144</f>
        <v>127706777</v>
      </c>
      <c r="D149" s="192">
        <f>+D129+D133+D138+D144</f>
        <v>3416418</v>
      </c>
      <c r="E149" s="192">
        <f>+E129+E133+E138+E144</f>
        <v>224819</v>
      </c>
      <c r="F149" s="192">
        <f>+F129+F133+F138+F144</f>
        <v>131348014</v>
      </c>
      <c r="G149" s="193"/>
      <c r="H149" s="194"/>
      <c r="I149" s="194"/>
      <c r="J149" s="194"/>
    </row>
    <row r="150" spans="1:6" s="179" customFormat="1" ht="12.75" customHeight="1" thickBot="1">
      <c r="A150" s="90" t="s">
        <v>15</v>
      </c>
      <c r="B150" s="161" t="s">
        <v>292</v>
      </c>
      <c r="C150" s="192">
        <f>+C128+C149</f>
        <v>402211969.89</v>
      </c>
      <c r="D150" s="192">
        <f>+D128+D149</f>
        <v>385520531</v>
      </c>
      <c r="E150" s="192">
        <f>+E128+E149</f>
        <v>38265680</v>
      </c>
      <c r="F150" s="192">
        <f>+F128+F149</f>
        <v>825998180.89</v>
      </c>
    </row>
    <row r="151" spans="1:6" ht="16.5" thickBot="1">
      <c r="A151" s="209"/>
      <c r="B151" s="161" t="s">
        <v>438</v>
      </c>
      <c r="C151" s="192">
        <f>-C141</f>
        <v>-127064777</v>
      </c>
      <c r="D151" s="192">
        <f>-D141</f>
        <v>-96416</v>
      </c>
      <c r="E151" s="192">
        <f>-E141</f>
        <v>-224819</v>
      </c>
      <c r="F151" s="192">
        <f>-F141</f>
        <v>-127386012</v>
      </c>
    </row>
    <row r="152" spans="1:6" ht="16.5" thickBot="1">
      <c r="A152" s="209"/>
      <c r="B152" s="161" t="s">
        <v>437</v>
      </c>
      <c r="C152" s="192">
        <f>SUM(C150:C151)</f>
        <v>275147192.89</v>
      </c>
      <c r="D152" s="192">
        <f>SUM(D150:D151)</f>
        <v>385424115</v>
      </c>
      <c r="E152" s="192">
        <f>SUM(E150:E151)</f>
        <v>38040861</v>
      </c>
      <c r="F152" s="192">
        <f>SUM(F150:F151)</f>
        <v>698612168.89</v>
      </c>
    </row>
  </sheetData>
  <sheetProtection/>
  <mergeCells count="7">
    <mergeCell ref="B1:F1"/>
    <mergeCell ref="B2:F2"/>
    <mergeCell ref="A91:F91"/>
    <mergeCell ref="A5:B5"/>
    <mergeCell ref="A92:B92"/>
    <mergeCell ref="A3:F3"/>
    <mergeCell ref="A4:F4"/>
  </mergeCells>
  <printOptions horizontalCentered="1"/>
  <pageMargins left="0.25" right="0.25" top="0.75" bottom="0.75" header="0.3" footer="0.3"/>
  <pageSetup fitToHeight="2" horizontalDpi="300" verticalDpi="300" orientation="portrait" paperSize="9" scale="80" r:id="rId1"/>
  <headerFooter alignWithMargins="0">
    <oddFooter>&amp;C&amp;P/&amp;N</oddFooter>
  </headerFooter>
  <rowBreaks count="1" manualBreakCount="1">
    <brk id="9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view="pageBreakPreview" zoomScale="60" zoomScaleNormal="115" zoomScalePageLayoutView="0" workbookViewId="0" topLeftCell="A73">
      <selection activeCell="P112" sqref="O112:P112"/>
    </sheetView>
  </sheetViews>
  <sheetFormatPr defaultColWidth="9.00390625" defaultRowHeight="12.75"/>
  <cols>
    <col min="1" max="1" width="9.50390625" style="162" customWidth="1"/>
    <col min="2" max="2" width="58.625" style="162" customWidth="1"/>
    <col min="3" max="3" width="13.625" style="163" customWidth="1"/>
    <col min="4" max="4" width="13.375" style="163" bestFit="1" customWidth="1"/>
    <col min="5" max="5" width="14.375" style="163" bestFit="1" customWidth="1"/>
    <col min="6" max="6" width="13.625" style="163" customWidth="1"/>
    <col min="7" max="7" width="14.00390625" style="177" customWidth="1"/>
    <col min="8" max="8" width="8.00390625" style="177" customWidth="1"/>
    <col min="9" max="9" width="7.875" style="177" customWidth="1"/>
    <col min="10" max="16384" width="9.375" style="177" customWidth="1"/>
  </cols>
  <sheetData>
    <row r="1" spans="2:9" ht="15.75">
      <c r="B1" s="177"/>
      <c r="C1" s="304"/>
      <c r="D1" s="306" t="s">
        <v>493</v>
      </c>
      <c r="E1" s="306"/>
      <c r="F1" s="306"/>
      <c r="G1" s="306"/>
      <c r="H1" s="306"/>
      <c r="I1" s="306"/>
    </row>
    <row r="2" spans="2:9" ht="15.75">
      <c r="B2" s="177"/>
      <c r="C2" s="304"/>
      <c r="D2" s="306" t="s">
        <v>490</v>
      </c>
      <c r="E2" s="306"/>
      <c r="F2" s="306"/>
      <c r="G2" s="306"/>
      <c r="H2" s="306"/>
      <c r="I2" s="306"/>
    </row>
    <row r="3" spans="1:9" ht="57.75" customHeight="1">
      <c r="A3" s="310" t="s">
        <v>399</v>
      </c>
      <c r="B3" s="310"/>
      <c r="C3" s="310"/>
      <c r="D3" s="310"/>
      <c r="E3" s="310"/>
      <c r="F3" s="310"/>
      <c r="G3" s="310"/>
      <c r="H3" s="310"/>
      <c r="I3" s="310"/>
    </row>
    <row r="4" spans="1:9" ht="15.7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</row>
    <row r="5" spans="1:9" ht="15.75" customHeight="1" thickBot="1">
      <c r="A5" s="308"/>
      <c r="B5" s="308"/>
      <c r="C5" s="312" t="s">
        <v>356</v>
      </c>
      <c r="D5" s="312"/>
      <c r="E5" s="312"/>
      <c r="F5" s="312"/>
      <c r="G5" s="312"/>
      <c r="H5" s="312"/>
      <c r="I5" s="312"/>
    </row>
    <row r="6" spans="1:9" ht="37.5" customHeight="1" thickBot="1">
      <c r="A6" s="21" t="s">
        <v>51</v>
      </c>
      <c r="B6" s="22" t="s">
        <v>5</v>
      </c>
      <c r="C6" s="28" t="s">
        <v>400</v>
      </c>
      <c r="D6" s="264" t="s">
        <v>401</v>
      </c>
      <c r="E6" s="264" t="s">
        <v>445</v>
      </c>
      <c r="F6" s="264" t="s">
        <v>444</v>
      </c>
      <c r="G6" s="263" t="s">
        <v>360</v>
      </c>
      <c r="H6" s="263" t="s">
        <v>390</v>
      </c>
      <c r="I6" s="263" t="s">
        <v>389</v>
      </c>
    </row>
    <row r="7" spans="1:9" s="178" customFormat="1" ht="12" customHeight="1" thickBot="1">
      <c r="A7" s="172">
        <v>1</v>
      </c>
      <c r="B7" s="173">
        <v>2</v>
      </c>
      <c r="C7" s="174">
        <v>3</v>
      </c>
      <c r="D7" s="174">
        <v>4</v>
      </c>
      <c r="E7" s="174"/>
      <c r="F7" s="174">
        <v>5</v>
      </c>
      <c r="G7" s="174">
        <v>6</v>
      </c>
      <c r="H7" s="174">
        <v>7</v>
      </c>
      <c r="I7" s="174">
        <v>8</v>
      </c>
    </row>
    <row r="8" spans="1:9" s="179" customFormat="1" ht="12" customHeight="1" thickBot="1">
      <c r="A8" s="18" t="s">
        <v>6</v>
      </c>
      <c r="B8" s="19" t="s">
        <v>137</v>
      </c>
      <c r="C8" s="92">
        <f>'1.sz.mell.összevont mérl.'!C8</f>
        <v>96892233</v>
      </c>
      <c r="D8" s="92">
        <f>'1.sz.mell.összevont mérl.'!D8</f>
        <v>1129502</v>
      </c>
      <c r="E8" s="92">
        <f>'1.sz.mell.összevont mérl.'!E8</f>
        <v>24481</v>
      </c>
      <c r="F8" s="92">
        <f>SUM(C8:E8)</f>
        <v>98046216</v>
      </c>
      <c r="G8" s="92">
        <f>F8</f>
        <v>98046216</v>
      </c>
      <c r="H8" s="92"/>
      <c r="I8" s="92"/>
    </row>
    <row r="9" spans="1:9" s="179" customFormat="1" ht="12" customHeight="1" thickBot="1">
      <c r="A9" s="18" t="s">
        <v>7</v>
      </c>
      <c r="B9" s="87" t="s">
        <v>144</v>
      </c>
      <c r="C9" s="92">
        <f>C10</f>
        <v>16503000</v>
      </c>
      <c r="D9" s="92">
        <f>D10</f>
        <v>987653</v>
      </c>
      <c r="E9" s="92">
        <f>E10</f>
        <v>6323875</v>
      </c>
      <c r="F9" s="92">
        <f>F10</f>
        <v>23814528</v>
      </c>
      <c r="G9" s="92">
        <f>G10</f>
        <v>23814528</v>
      </c>
      <c r="H9" s="92"/>
      <c r="I9" s="92"/>
    </row>
    <row r="10" spans="1:9" s="179" customFormat="1" ht="12" customHeight="1">
      <c r="A10" s="12" t="s">
        <v>73</v>
      </c>
      <c r="B10" s="181" t="s">
        <v>147</v>
      </c>
      <c r="C10" s="95">
        <f>SUM(C11:C13)</f>
        <v>16503000</v>
      </c>
      <c r="D10" s="95">
        <f>SUM(D11:D13)</f>
        <v>987653</v>
      </c>
      <c r="E10" s="95">
        <f>SUM(E11:E13)</f>
        <v>6323875</v>
      </c>
      <c r="F10" s="95">
        <f>SUM(F11:F13)</f>
        <v>23814528</v>
      </c>
      <c r="G10" s="95">
        <f>F10</f>
        <v>23814528</v>
      </c>
      <c r="H10" s="95"/>
      <c r="I10" s="95"/>
    </row>
    <row r="11" spans="1:9" s="179" customFormat="1" ht="12" customHeight="1">
      <c r="A11" s="14"/>
      <c r="B11" s="180" t="s">
        <v>392</v>
      </c>
      <c r="C11" s="95"/>
      <c r="D11" s="95">
        <f>'1.sz.mell.összevont mérl.'!D16</f>
        <v>987653</v>
      </c>
      <c r="E11" s="95">
        <f>'1.sz.mell.összevont mérl.'!E16</f>
        <v>0</v>
      </c>
      <c r="F11" s="95">
        <f>SUM(C11:E11)</f>
        <v>987653</v>
      </c>
      <c r="G11" s="95">
        <f>F11</f>
        <v>987653</v>
      </c>
      <c r="H11" s="95"/>
      <c r="I11" s="95"/>
    </row>
    <row r="12" spans="1:9" s="179" customFormat="1" ht="12" customHeight="1">
      <c r="A12" s="14"/>
      <c r="B12" s="303" t="s">
        <v>436</v>
      </c>
      <c r="C12" s="95"/>
      <c r="D12" s="95"/>
      <c r="E12" s="95">
        <f>'1.sz.mell.összevont mérl.'!E15</f>
        <v>6323875</v>
      </c>
      <c r="F12" s="95">
        <f>SUM(C12:E12)</f>
        <v>6323875</v>
      </c>
      <c r="G12" s="95">
        <f>F12</f>
        <v>6323875</v>
      </c>
      <c r="H12" s="95"/>
      <c r="I12" s="95"/>
    </row>
    <row r="13" spans="1:9" s="179" customFormat="1" ht="12" customHeight="1" thickBot="1">
      <c r="A13" s="14"/>
      <c r="B13" s="182" t="s">
        <v>361</v>
      </c>
      <c r="C13" s="95">
        <v>16503000</v>
      </c>
      <c r="D13" s="95"/>
      <c r="E13" s="95"/>
      <c r="F13" s="95">
        <f>SUM(C13:E13)</f>
        <v>16503000</v>
      </c>
      <c r="G13" s="95">
        <f>F13</f>
        <v>16503000</v>
      </c>
      <c r="H13" s="95"/>
      <c r="I13" s="95"/>
    </row>
    <row r="14" spans="1:9" s="179" customFormat="1" ht="12" customHeight="1" thickBot="1">
      <c r="A14" s="18">
        <v>3</v>
      </c>
      <c r="B14" s="19" t="s">
        <v>149</v>
      </c>
      <c r="C14" s="92">
        <f aca="true" t="shared" si="0" ref="C14:I14">C15</f>
        <v>0</v>
      </c>
      <c r="D14" s="92">
        <f t="shared" si="0"/>
        <v>293212541</v>
      </c>
      <c r="E14" s="92">
        <f t="shared" si="0"/>
        <v>2380000</v>
      </c>
      <c r="F14" s="92">
        <f t="shared" si="0"/>
        <v>295592541</v>
      </c>
      <c r="G14" s="92">
        <f t="shared" si="0"/>
        <v>295592541</v>
      </c>
      <c r="H14" s="92">
        <f t="shared" si="0"/>
        <v>0</v>
      </c>
      <c r="I14" s="92">
        <f t="shared" si="0"/>
        <v>0</v>
      </c>
    </row>
    <row r="15" spans="1:9" s="179" customFormat="1" ht="12" customHeight="1" thickBot="1">
      <c r="A15" s="13" t="s">
        <v>393</v>
      </c>
      <c r="B15" s="180" t="s">
        <v>152</v>
      </c>
      <c r="C15" s="95"/>
      <c r="D15" s="95">
        <f>'1.sz.mell.összevont mérl.'!D27</f>
        <v>293212541</v>
      </c>
      <c r="E15" s="251">
        <f>'1.sz.mell.összevont mérl.'!E22</f>
        <v>2380000</v>
      </c>
      <c r="F15" s="288">
        <f>SUM(C15:E15)</f>
        <v>295592541</v>
      </c>
      <c r="G15" s="95">
        <f>F15</f>
        <v>295592541</v>
      </c>
      <c r="H15" s="95"/>
      <c r="I15" s="95"/>
    </row>
    <row r="16" spans="1:9" s="179" customFormat="1" ht="12" customHeight="1" thickBot="1">
      <c r="A16" s="18" t="s">
        <v>94</v>
      </c>
      <c r="B16" s="19" t="s">
        <v>154</v>
      </c>
      <c r="C16" s="98">
        <f>SUM(C17,C20)</f>
        <v>150000000</v>
      </c>
      <c r="D16" s="98">
        <f>SUM(D17,D20)</f>
        <v>0</v>
      </c>
      <c r="E16" s="98"/>
      <c r="F16" s="98">
        <f>SUM(F17,F20)</f>
        <v>150000000</v>
      </c>
      <c r="G16" s="98">
        <f>SUM(G17,G20)</f>
        <v>150000000</v>
      </c>
      <c r="H16" s="98"/>
      <c r="I16" s="98"/>
    </row>
    <row r="17" spans="1:9" s="179" customFormat="1" ht="12" customHeight="1">
      <c r="A17" s="13" t="s">
        <v>155</v>
      </c>
      <c r="B17" s="180" t="s">
        <v>161</v>
      </c>
      <c r="C17" s="95">
        <f>SUM(C18:C19)</f>
        <v>143000000</v>
      </c>
      <c r="D17" s="95">
        <f>SUM(D18:D19)</f>
        <v>0</v>
      </c>
      <c r="E17" s="95"/>
      <c r="F17" s="95">
        <f>SUM(F18:F19)</f>
        <v>143000000</v>
      </c>
      <c r="G17" s="95">
        <f>SUM(G18:G19)</f>
        <v>143000000</v>
      </c>
      <c r="H17" s="95"/>
      <c r="I17" s="95"/>
    </row>
    <row r="18" spans="1:9" s="179" customFormat="1" ht="12" customHeight="1">
      <c r="A18" s="12" t="s">
        <v>156</v>
      </c>
      <c r="B18" s="181" t="s">
        <v>162</v>
      </c>
      <c r="C18" s="95">
        <v>24800000</v>
      </c>
      <c r="D18" s="95"/>
      <c r="E18" s="95"/>
      <c r="F18" s="95">
        <f>SUM(C18:E18)</f>
        <v>24800000</v>
      </c>
      <c r="G18" s="95">
        <f>F18</f>
        <v>24800000</v>
      </c>
      <c r="H18" s="95"/>
      <c r="I18" s="95"/>
    </row>
    <row r="19" spans="1:9" s="179" customFormat="1" ht="12" customHeight="1">
      <c r="A19" s="12" t="s">
        <v>157</v>
      </c>
      <c r="B19" s="181" t="s">
        <v>163</v>
      </c>
      <c r="C19" s="95">
        <v>118200000</v>
      </c>
      <c r="D19" s="95"/>
      <c r="E19" s="95"/>
      <c r="F19" s="95">
        <f>SUM(C19:E19)</f>
        <v>118200000</v>
      </c>
      <c r="G19" s="95">
        <f>F19</f>
        <v>118200000</v>
      </c>
      <c r="H19" s="95"/>
      <c r="I19" s="95"/>
    </row>
    <row r="20" spans="1:9" s="179" customFormat="1" ht="12" customHeight="1">
      <c r="A20" s="12" t="s">
        <v>158</v>
      </c>
      <c r="B20" s="181" t="s">
        <v>164</v>
      </c>
      <c r="C20" s="95">
        <v>7000000</v>
      </c>
      <c r="D20" s="95"/>
      <c r="E20" s="95"/>
      <c r="F20" s="95">
        <f>SUM(C20:E20)</f>
        <v>7000000</v>
      </c>
      <c r="G20" s="95">
        <f>F20</f>
        <v>7000000</v>
      </c>
      <c r="H20" s="95"/>
      <c r="I20" s="95"/>
    </row>
    <row r="21" spans="1:9" s="179" customFormat="1" ht="12" customHeight="1">
      <c r="A21" s="12" t="s">
        <v>159</v>
      </c>
      <c r="B21" s="181" t="s">
        <v>165</v>
      </c>
      <c r="C21" s="95">
        <f>'5.1. sz. mell Önkorm'!C35</f>
        <v>0</v>
      </c>
      <c r="D21" s="95"/>
      <c r="E21" s="95"/>
      <c r="F21" s="95"/>
      <c r="G21" s="95">
        <f>'5.1. sz. mell Önkorm'!D35</f>
        <v>0</v>
      </c>
      <c r="H21" s="95"/>
      <c r="I21" s="95"/>
    </row>
    <row r="22" spans="1:9" s="179" customFormat="1" ht="12" customHeight="1" thickBot="1">
      <c r="A22" s="14" t="s">
        <v>160</v>
      </c>
      <c r="B22" s="182" t="s">
        <v>166</v>
      </c>
      <c r="C22" s="95">
        <f>'5.1. sz. mell Önkorm'!C36</f>
        <v>0</v>
      </c>
      <c r="D22" s="95"/>
      <c r="E22" s="95"/>
      <c r="F22" s="95"/>
      <c r="G22" s="95">
        <f>'5.1. sz. mell Önkorm'!D36</f>
        <v>0</v>
      </c>
      <c r="H22" s="95"/>
      <c r="I22" s="95"/>
    </row>
    <row r="23" spans="1:9" s="179" customFormat="1" ht="12" customHeight="1" thickBot="1">
      <c r="A23" s="18" t="s">
        <v>10</v>
      </c>
      <c r="B23" s="19" t="s">
        <v>167</v>
      </c>
      <c r="C23" s="92">
        <f>SUM(C30,C33)</f>
        <v>11751960</v>
      </c>
      <c r="D23" s="92">
        <f>SUM(D30,D33)</f>
        <v>0</v>
      </c>
      <c r="E23" s="92">
        <f>SUM(E30,E33)</f>
        <v>1812505</v>
      </c>
      <c r="F23" s="92">
        <f>SUM(F30,F33)</f>
        <v>13564465</v>
      </c>
      <c r="G23" s="92">
        <f>SUM(G30,G33)</f>
        <v>13564465</v>
      </c>
      <c r="H23" s="92"/>
      <c r="I23" s="92"/>
    </row>
    <row r="24" spans="1:9" s="179" customFormat="1" ht="12" customHeight="1">
      <c r="A24" s="13" t="s">
        <v>56</v>
      </c>
      <c r="B24" s="180" t="s">
        <v>362</v>
      </c>
      <c r="C24" s="95">
        <v>3721960</v>
      </c>
      <c r="D24" s="95"/>
      <c r="E24" s="95"/>
      <c r="F24" s="95">
        <f aca="true" t="shared" si="1" ref="F24:F29">SUM(C24:E24)</f>
        <v>3721960</v>
      </c>
      <c r="G24" s="95">
        <f aca="true" t="shared" si="2" ref="G24:G36">F24</f>
        <v>3721960</v>
      </c>
      <c r="H24" s="95"/>
      <c r="I24" s="95"/>
    </row>
    <row r="25" spans="1:9" s="179" customFormat="1" ht="12" customHeight="1">
      <c r="A25" s="13"/>
      <c r="B25" s="180" t="s">
        <v>432</v>
      </c>
      <c r="C25" s="95"/>
      <c r="D25" s="95"/>
      <c r="E25" s="95">
        <v>896505</v>
      </c>
      <c r="F25" s="95">
        <f t="shared" si="1"/>
        <v>896505</v>
      </c>
      <c r="G25" s="95">
        <f t="shared" si="2"/>
        <v>896505</v>
      </c>
      <c r="H25" s="95"/>
      <c r="I25" s="95"/>
    </row>
    <row r="26" spans="1:9" s="179" customFormat="1" ht="12" customHeight="1">
      <c r="A26" s="13"/>
      <c r="B26" s="180" t="s">
        <v>435</v>
      </c>
      <c r="C26" s="95"/>
      <c r="D26" s="95"/>
      <c r="E26" s="95">
        <v>816000</v>
      </c>
      <c r="F26" s="95">
        <f t="shared" si="1"/>
        <v>816000</v>
      </c>
      <c r="G26" s="95">
        <f t="shared" si="2"/>
        <v>816000</v>
      </c>
      <c r="H26" s="95"/>
      <c r="I26" s="95"/>
    </row>
    <row r="27" spans="1:9" s="179" customFormat="1" ht="12" customHeight="1">
      <c r="A27" s="13"/>
      <c r="B27" s="180" t="s">
        <v>433</v>
      </c>
      <c r="C27" s="95"/>
      <c r="D27" s="95"/>
      <c r="E27" s="95"/>
      <c r="F27" s="95">
        <f t="shared" si="1"/>
        <v>0</v>
      </c>
      <c r="G27" s="95">
        <f t="shared" si="2"/>
        <v>0</v>
      </c>
      <c r="H27" s="95"/>
      <c r="I27" s="95"/>
    </row>
    <row r="28" spans="1:9" s="179" customFormat="1" ht="12" customHeight="1">
      <c r="A28" s="13"/>
      <c r="B28" s="180" t="s">
        <v>434</v>
      </c>
      <c r="C28" s="95">
        <v>150000</v>
      </c>
      <c r="D28" s="95"/>
      <c r="E28" s="95">
        <v>100000</v>
      </c>
      <c r="F28" s="95">
        <f t="shared" si="1"/>
        <v>250000</v>
      </c>
      <c r="G28" s="95">
        <f t="shared" si="2"/>
        <v>250000</v>
      </c>
      <c r="H28" s="95"/>
      <c r="I28" s="95"/>
    </row>
    <row r="29" spans="1:9" s="179" customFormat="1" ht="12" customHeight="1" thickBot="1">
      <c r="A29" s="12" t="s">
        <v>57</v>
      </c>
      <c r="B29" s="181" t="s">
        <v>363</v>
      </c>
      <c r="C29" s="95">
        <v>1146000</v>
      </c>
      <c r="D29" s="95"/>
      <c r="E29" s="95"/>
      <c r="F29" s="95">
        <f t="shared" si="1"/>
        <v>1146000</v>
      </c>
      <c r="G29" s="95">
        <f t="shared" si="2"/>
        <v>1146000</v>
      </c>
      <c r="H29" s="95"/>
      <c r="I29" s="95"/>
    </row>
    <row r="30" spans="1:9" s="179" customFormat="1" ht="12" customHeight="1" thickBot="1">
      <c r="A30" s="18"/>
      <c r="B30" s="19" t="s">
        <v>387</v>
      </c>
      <c r="C30" s="92">
        <f>SUM(C24:C29)</f>
        <v>5017960</v>
      </c>
      <c r="D30" s="92">
        <f>SUM(D24:D29)</f>
        <v>0</v>
      </c>
      <c r="E30" s="92">
        <f>SUM(E24:E29)</f>
        <v>1812505</v>
      </c>
      <c r="F30" s="92">
        <f>SUM(F24:F29)</f>
        <v>6830465</v>
      </c>
      <c r="G30" s="92">
        <f>SUM(G24:G29)</f>
        <v>6830465</v>
      </c>
      <c r="H30" s="92"/>
      <c r="I30" s="92"/>
    </row>
    <row r="31" spans="1:9" s="179" customFormat="1" ht="12" customHeight="1">
      <c r="A31" s="12"/>
      <c r="B31" s="181" t="s">
        <v>385</v>
      </c>
      <c r="C31" s="95">
        <v>5334000</v>
      </c>
      <c r="D31" s="95"/>
      <c r="E31" s="95"/>
      <c r="F31" s="95">
        <f>SUM(C31:E31)</f>
        <v>5334000</v>
      </c>
      <c r="G31" s="95">
        <f t="shared" si="2"/>
        <v>5334000</v>
      </c>
      <c r="H31" s="95"/>
      <c r="I31" s="95"/>
    </row>
    <row r="32" spans="1:9" s="179" customFormat="1" ht="12" customHeight="1" thickBot="1">
      <c r="A32" s="12"/>
      <c r="B32" s="181" t="s">
        <v>386</v>
      </c>
      <c r="C32" s="95">
        <v>1400000</v>
      </c>
      <c r="D32" s="95"/>
      <c r="E32" s="95"/>
      <c r="F32" s="95">
        <f>SUM(C32:E32)</f>
        <v>1400000</v>
      </c>
      <c r="G32" s="95">
        <f t="shared" si="2"/>
        <v>1400000</v>
      </c>
      <c r="H32" s="95"/>
      <c r="I32" s="95"/>
    </row>
    <row r="33" spans="1:9" s="179" customFormat="1" ht="12" customHeight="1" thickBot="1">
      <c r="A33" s="18"/>
      <c r="B33" s="19" t="s">
        <v>388</v>
      </c>
      <c r="C33" s="92">
        <f>SUM(C31:C32)</f>
        <v>6734000</v>
      </c>
      <c r="D33" s="92">
        <f>SUM(D31:D32)</f>
        <v>0</v>
      </c>
      <c r="E33" s="92">
        <f>SUM(E31:E32)</f>
        <v>0</v>
      </c>
      <c r="F33" s="92">
        <f>SUM(F31:F32)</f>
        <v>6734000</v>
      </c>
      <c r="G33" s="92">
        <f>SUM(G31:G32)</f>
        <v>6734000</v>
      </c>
      <c r="H33" s="92"/>
      <c r="I33" s="92"/>
    </row>
    <row r="34" spans="1:9" s="179" customFormat="1" ht="12" customHeight="1" thickBot="1">
      <c r="A34" s="14" t="s">
        <v>195</v>
      </c>
      <c r="B34" s="181" t="s">
        <v>191</v>
      </c>
      <c r="C34" s="300"/>
      <c r="D34" s="301"/>
      <c r="E34" s="301">
        <f>'1.sz.mell.összevont mérl.'!E55</f>
        <v>20000000</v>
      </c>
      <c r="F34" s="95">
        <f>SUM(C34:E34)</f>
        <v>20000000</v>
      </c>
      <c r="G34" s="95">
        <f t="shared" si="2"/>
        <v>20000000</v>
      </c>
      <c r="H34" s="92"/>
      <c r="I34" s="92"/>
    </row>
    <row r="35" spans="1:9" s="179" customFormat="1" ht="12" customHeight="1" thickBot="1">
      <c r="A35" s="18" t="s">
        <v>12</v>
      </c>
      <c r="B35" s="87" t="s">
        <v>441</v>
      </c>
      <c r="C35" s="302"/>
      <c r="D35" s="302"/>
      <c r="E35" s="302">
        <f>E34</f>
        <v>20000000</v>
      </c>
      <c r="F35" s="302">
        <f>F34</f>
        <v>20000000</v>
      </c>
      <c r="G35" s="302">
        <f>G34</f>
        <v>20000000</v>
      </c>
      <c r="H35" s="92"/>
      <c r="I35" s="92"/>
    </row>
    <row r="36" spans="1:9" s="179" customFormat="1" ht="12" customHeight="1" thickBot="1">
      <c r="A36" s="14"/>
      <c r="B36" s="181" t="s">
        <v>439</v>
      </c>
      <c r="C36" s="300"/>
      <c r="D36" s="301"/>
      <c r="E36" s="301">
        <v>7500000</v>
      </c>
      <c r="F36" s="95">
        <f>SUM(C36:E36)</f>
        <v>7500000</v>
      </c>
      <c r="G36" s="95">
        <f t="shared" si="2"/>
        <v>7500000</v>
      </c>
      <c r="H36" s="92"/>
      <c r="I36" s="92"/>
    </row>
    <row r="37" spans="1:9" s="179" customFormat="1" ht="12" customHeight="1" thickBot="1">
      <c r="A37" s="18" t="s">
        <v>13</v>
      </c>
      <c r="B37" s="87" t="s">
        <v>440</v>
      </c>
      <c r="C37" s="302"/>
      <c r="D37" s="302"/>
      <c r="E37" s="302">
        <f>E36</f>
        <v>7500000</v>
      </c>
      <c r="F37" s="302">
        <f>F36</f>
        <v>7500000</v>
      </c>
      <c r="G37" s="302">
        <f>G36</f>
        <v>7500000</v>
      </c>
      <c r="H37" s="92"/>
      <c r="I37" s="92"/>
    </row>
    <row r="38" spans="1:9" s="179" customFormat="1" ht="12" customHeight="1" thickBot="1">
      <c r="A38" s="18" t="s">
        <v>14</v>
      </c>
      <c r="B38" s="19" t="s">
        <v>201</v>
      </c>
      <c r="C38" s="98">
        <f>SUM(C8:C9,C14,C16,C23,C35,C37)</f>
        <v>275147193</v>
      </c>
      <c r="D38" s="98">
        <f aca="true" t="shared" si="3" ref="D38:I38">SUM(D8:D9,D14,D16,D23,D35,D37)</f>
        <v>295329696</v>
      </c>
      <c r="E38" s="98">
        <f t="shared" si="3"/>
        <v>38040861</v>
      </c>
      <c r="F38" s="98">
        <f t="shared" si="3"/>
        <v>608517750</v>
      </c>
      <c r="G38" s="98">
        <f t="shared" si="3"/>
        <v>608517750</v>
      </c>
      <c r="H38" s="98">
        <f t="shared" si="3"/>
        <v>0</v>
      </c>
      <c r="I38" s="98">
        <f t="shared" si="3"/>
        <v>0</v>
      </c>
    </row>
    <row r="39" spans="1:9" s="179" customFormat="1" ht="15.75" customHeight="1" thickBot="1">
      <c r="A39" s="183" t="s">
        <v>233</v>
      </c>
      <c r="B39" s="188" t="s">
        <v>234</v>
      </c>
      <c r="C39" s="98">
        <v>0</v>
      </c>
      <c r="D39" s="98">
        <f>'1.sz.mell.összevont mérl.'!D73</f>
        <v>90094419</v>
      </c>
      <c r="E39" s="98"/>
      <c r="F39" s="98">
        <f>SUM(C39:E39)</f>
        <v>90094419</v>
      </c>
      <c r="G39" s="98">
        <f>F39</f>
        <v>90094419</v>
      </c>
      <c r="H39" s="98"/>
      <c r="I39" s="98"/>
    </row>
    <row r="40" spans="1:9" s="179" customFormat="1" ht="16.5" customHeight="1" thickBot="1">
      <c r="A40" s="189" t="s">
        <v>247</v>
      </c>
      <c r="B40" s="190" t="s">
        <v>235</v>
      </c>
      <c r="C40" s="98">
        <f>+C38+C39</f>
        <v>275147193</v>
      </c>
      <c r="D40" s="98">
        <f>+D38+D39</f>
        <v>385424115</v>
      </c>
      <c r="E40" s="98">
        <f>+E38+E39</f>
        <v>38040861</v>
      </c>
      <c r="F40" s="98">
        <f>+F38+F39</f>
        <v>698612169</v>
      </c>
      <c r="G40" s="98">
        <f>+G38+G39</f>
        <v>698612169</v>
      </c>
      <c r="H40" s="98"/>
      <c r="I40" s="98"/>
    </row>
    <row r="41" spans="1:9" s="179" customFormat="1" ht="16.5" customHeight="1">
      <c r="A41" s="291"/>
      <c r="B41" s="291"/>
      <c r="C41" s="292"/>
      <c r="D41" s="292"/>
      <c r="E41" s="292"/>
      <c r="F41" s="292"/>
      <c r="G41" s="292"/>
      <c r="H41" s="292"/>
      <c r="I41" s="292"/>
    </row>
    <row r="42" spans="1:9" s="179" customFormat="1" ht="16.5" customHeight="1">
      <c r="A42" s="291"/>
      <c r="B42" s="291"/>
      <c r="C42" s="292"/>
      <c r="D42" s="292"/>
      <c r="E42" s="292"/>
      <c r="F42" s="292"/>
      <c r="G42" s="292"/>
      <c r="H42" s="292"/>
      <c r="I42" s="292"/>
    </row>
    <row r="43" spans="1:9" s="179" customFormat="1" ht="16.5" customHeight="1">
      <c r="A43" s="291"/>
      <c r="B43" s="291"/>
      <c r="C43" s="292"/>
      <c r="D43" s="292"/>
      <c r="E43" s="292"/>
      <c r="F43" s="292"/>
      <c r="G43" s="292"/>
      <c r="H43" s="292"/>
      <c r="I43" s="292"/>
    </row>
    <row r="44" spans="1:9" s="179" customFormat="1" ht="16.5" customHeight="1">
      <c r="A44" s="291"/>
      <c r="B44" s="291"/>
      <c r="C44" s="292"/>
      <c r="D44" s="292"/>
      <c r="E44" s="292"/>
      <c r="F44" s="292"/>
      <c r="G44" s="292"/>
      <c r="H44" s="292"/>
      <c r="I44" s="292"/>
    </row>
    <row r="45" spans="1:6" s="179" customFormat="1" ht="9" customHeight="1">
      <c r="A45" s="3"/>
      <c r="B45" s="4"/>
      <c r="C45" s="99"/>
      <c r="D45" s="99"/>
      <c r="E45" s="99"/>
      <c r="F45" s="99"/>
    </row>
    <row r="46" spans="1:9" ht="12.75" customHeight="1">
      <c r="A46" s="307" t="s">
        <v>34</v>
      </c>
      <c r="B46" s="307"/>
      <c r="C46" s="307"/>
      <c r="D46" s="307"/>
      <c r="E46" s="307"/>
      <c r="F46" s="307"/>
      <c r="G46" s="307"/>
      <c r="H46" s="307"/>
      <c r="I46" s="307"/>
    </row>
    <row r="47" spans="1:9" s="191" customFormat="1" ht="10.5" customHeight="1" thickBot="1">
      <c r="A47" s="309"/>
      <c r="B47" s="309"/>
      <c r="C47" s="311" t="s">
        <v>357</v>
      </c>
      <c r="D47" s="311"/>
      <c r="E47" s="311"/>
      <c r="F47" s="311"/>
      <c r="G47" s="311"/>
      <c r="H47" s="311"/>
      <c r="I47" s="311"/>
    </row>
    <row r="48" spans="1:9" ht="32.25" customHeight="1" thickBot="1">
      <c r="A48" s="21" t="s">
        <v>51</v>
      </c>
      <c r="B48" s="22" t="s">
        <v>35</v>
      </c>
      <c r="C48" s="28" t="s">
        <v>400</v>
      </c>
      <c r="D48" s="264" t="s">
        <v>401</v>
      </c>
      <c r="E48" s="264" t="s">
        <v>430</v>
      </c>
      <c r="F48" s="264" t="s">
        <v>402</v>
      </c>
      <c r="G48" s="263" t="s">
        <v>360</v>
      </c>
      <c r="H48" s="263" t="s">
        <v>390</v>
      </c>
      <c r="I48" s="263" t="s">
        <v>389</v>
      </c>
    </row>
    <row r="49" spans="1:9" s="178" customFormat="1" ht="12" customHeight="1" thickBot="1">
      <c r="A49" s="25">
        <v>1</v>
      </c>
      <c r="B49" s="26">
        <v>2</v>
      </c>
      <c r="C49" s="27">
        <v>3</v>
      </c>
      <c r="D49" s="27">
        <v>4</v>
      </c>
      <c r="E49" s="27"/>
      <c r="F49" s="27">
        <v>5</v>
      </c>
      <c r="G49" s="27">
        <v>6</v>
      </c>
      <c r="H49" s="27">
        <v>7</v>
      </c>
      <c r="I49" s="27">
        <v>8</v>
      </c>
    </row>
    <row r="50" spans="1:9" ht="12" customHeight="1" thickBot="1">
      <c r="A50" s="20" t="s">
        <v>6</v>
      </c>
      <c r="B50" s="24" t="s">
        <v>250</v>
      </c>
      <c r="C50" s="91">
        <f aca="true" t="shared" si="4" ref="C50:I50">SUM(C65:C67)</f>
        <v>269371135</v>
      </c>
      <c r="D50" s="91">
        <f t="shared" si="4"/>
        <v>29341295</v>
      </c>
      <c r="E50" s="91">
        <f t="shared" si="4"/>
        <v>41307767</v>
      </c>
      <c r="F50" s="91">
        <f t="shared" si="4"/>
        <v>340020197</v>
      </c>
      <c r="G50" s="91">
        <f t="shared" si="4"/>
        <v>340020197</v>
      </c>
      <c r="H50" s="91">
        <f t="shared" si="4"/>
        <v>0</v>
      </c>
      <c r="I50" s="91">
        <f t="shared" si="4"/>
        <v>0</v>
      </c>
    </row>
    <row r="51" spans="1:9" ht="12" customHeight="1">
      <c r="A51" s="15"/>
      <c r="B51" s="8" t="s">
        <v>364</v>
      </c>
      <c r="C51" s="93">
        <v>35086103</v>
      </c>
      <c r="D51" s="93">
        <v>10703605</v>
      </c>
      <c r="E51" s="93">
        <v>9652180</v>
      </c>
      <c r="F51" s="93">
        <f aca="true" t="shared" si="5" ref="F51:F64">SUM(C51:E51)</f>
        <v>55441888</v>
      </c>
      <c r="G51" s="93">
        <f>F51</f>
        <v>55441888</v>
      </c>
      <c r="H51" s="93"/>
      <c r="I51" s="93"/>
    </row>
    <row r="52" spans="1:9" ht="12" customHeight="1">
      <c r="A52" s="12"/>
      <c r="B52" s="6" t="s">
        <v>382</v>
      </c>
      <c r="C52" s="94">
        <v>5409000</v>
      </c>
      <c r="D52" s="94"/>
      <c r="E52" s="94">
        <f>'1.sz.mell.összevont mérl.'!E105</f>
        <v>1350000</v>
      </c>
      <c r="F52" s="94">
        <f t="shared" si="5"/>
        <v>6759000</v>
      </c>
      <c r="G52" s="94">
        <f aca="true" t="shared" si="6" ref="G52:G64">F52</f>
        <v>6759000</v>
      </c>
      <c r="H52" s="94"/>
      <c r="I52" s="94"/>
    </row>
    <row r="53" spans="1:9" ht="12" customHeight="1">
      <c r="A53" s="12"/>
      <c r="B53" s="6" t="s">
        <v>383</v>
      </c>
      <c r="C53" s="96">
        <v>56000000</v>
      </c>
      <c r="D53" s="96"/>
      <c r="E53" s="96">
        <v>20000000</v>
      </c>
      <c r="F53" s="96">
        <f t="shared" si="5"/>
        <v>76000000</v>
      </c>
      <c r="G53" s="96">
        <f t="shared" si="6"/>
        <v>76000000</v>
      </c>
      <c r="H53" s="96"/>
      <c r="I53" s="96"/>
    </row>
    <row r="54" spans="1:9" ht="12" customHeight="1">
      <c r="A54" s="12"/>
      <c r="B54" s="6" t="s">
        <v>365</v>
      </c>
      <c r="C54" s="96">
        <v>4544300</v>
      </c>
      <c r="D54" s="96"/>
      <c r="E54" s="96"/>
      <c r="F54" s="96">
        <f t="shared" si="5"/>
        <v>4544300</v>
      </c>
      <c r="G54" s="96">
        <f t="shared" si="6"/>
        <v>4544300</v>
      </c>
      <c r="H54" s="96"/>
      <c r="I54" s="96"/>
    </row>
    <row r="55" spans="1:9" ht="12" customHeight="1">
      <c r="A55" s="12"/>
      <c r="B55" s="9" t="s">
        <v>366</v>
      </c>
      <c r="C55" s="96">
        <v>10449270</v>
      </c>
      <c r="D55" s="96">
        <f>'5.1. sz. mell Önkorm'!D12</f>
        <v>73463</v>
      </c>
      <c r="E55" s="96">
        <f>'1.sz.mell.összevont mérl.'!E11</f>
        <v>24999</v>
      </c>
      <c r="F55" s="96">
        <f t="shared" si="5"/>
        <v>10547732</v>
      </c>
      <c r="G55" s="96">
        <f t="shared" si="6"/>
        <v>10547732</v>
      </c>
      <c r="H55" s="96"/>
      <c r="I55" s="96"/>
    </row>
    <row r="56" spans="1:9" ht="12" customHeight="1">
      <c r="A56" s="12"/>
      <c r="B56" s="6" t="s">
        <v>367</v>
      </c>
      <c r="C56" s="96">
        <v>5207000</v>
      </c>
      <c r="D56" s="96"/>
      <c r="E56" s="96"/>
      <c r="F56" s="96">
        <f t="shared" si="5"/>
        <v>5207000</v>
      </c>
      <c r="G56" s="96">
        <f t="shared" si="6"/>
        <v>5207000</v>
      </c>
      <c r="H56" s="96"/>
      <c r="I56" s="96"/>
    </row>
    <row r="57" spans="1:9" ht="12" customHeight="1">
      <c r="A57" s="12"/>
      <c r="B57" s="9" t="s">
        <v>416</v>
      </c>
      <c r="C57" s="96">
        <v>126882</v>
      </c>
      <c r="D57" s="96"/>
      <c r="E57" s="96"/>
      <c r="F57" s="96">
        <f t="shared" si="5"/>
        <v>126882</v>
      </c>
      <c r="G57" s="96">
        <f>F57</f>
        <v>126882</v>
      </c>
      <c r="H57" s="96"/>
      <c r="I57" s="96"/>
    </row>
    <row r="58" spans="1:9" ht="12" customHeight="1">
      <c r="A58" s="12"/>
      <c r="B58" s="6" t="s">
        <v>368</v>
      </c>
      <c r="C58" s="96">
        <v>7112000</v>
      </c>
      <c r="D58" s="96"/>
      <c r="E58" s="96"/>
      <c r="F58" s="96">
        <f t="shared" si="5"/>
        <v>7112000</v>
      </c>
      <c r="G58" s="96">
        <f t="shared" si="6"/>
        <v>7112000</v>
      </c>
      <c r="H58" s="96"/>
      <c r="I58" s="96"/>
    </row>
    <row r="59" spans="1:9" ht="12" customHeight="1">
      <c r="A59" s="12"/>
      <c r="B59" s="6" t="s">
        <v>369</v>
      </c>
      <c r="C59" s="96">
        <v>402590</v>
      </c>
      <c r="D59" s="96"/>
      <c r="E59" s="96"/>
      <c r="F59" s="96">
        <f t="shared" si="5"/>
        <v>402590</v>
      </c>
      <c r="G59" s="96">
        <f t="shared" si="6"/>
        <v>402590</v>
      </c>
      <c r="H59" s="96"/>
      <c r="I59" s="96"/>
    </row>
    <row r="60" spans="1:9" ht="12" customHeight="1">
      <c r="A60" s="12"/>
      <c r="B60" s="6" t="s">
        <v>370</v>
      </c>
      <c r="C60" s="96">
        <v>1658520</v>
      </c>
      <c r="D60" s="96"/>
      <c r="E60" s="96"/>
      <c r="F60" s="96">
        <f t="shared" si="5"/>
        <v>1658520</v>
      </c>
      <c r="G60" s="96">
        <f t="shared" si="6"/>
        <v>1658520</v>
      </c>
      <c r="H60" s="96"/>
      <c r="I60" s="96"/>
    </row>
    <row r="61" spans="1:9" ht="12" customHeight="1">
      <c r="A61" s="12"/>
      <c r="B61" s="6" t="s">
        <v>371</v>
      </c>
      <c r="C61" s="96">
        <v>4736700</v>
      </c>
      <c r="D61" s="96"/>
      <c r="E61" s="96">
        <v>29463</v>
      </c>
      <c r="F61" s="96">
        <f t="shared" si="5"/>
        <v>4766163</v>
      </c>
      <c r="G61" s="96">
        <f t="shared" si="6"/>
        <v>4766163</v>
      </c>
      <c r="H61" s="96"/>
      <c r="I61" s="96"/>
    </row>
    <row r="62" spans="1:9" ht="12" customHeight="1">
      <c r="A62" s="12"/>
      <c r="B62" s="6" t="s">
        <v>372</v>
      </c>
      <c r="C62" s="96">
        <v>3000000</v>
      </c>
      <c r="D62" s="96">
        <v>2133600</v>
      </c>
      <c r="E62" s="96">
        <v>533400</v>
      </c>
      <c r="F62" s="96">
        <f t="shared" si="5"/>
        <v>5667000</v>
      </c>
      <c r="G62" s="96">
        <f t="shared" si="6"/>
        <v>5667000</v>
      </c>
      <c r="H62" s="96"/>
      <c r="I62" s="96"/>
    </row>
    <row r="63" spans="1:9" ht="12" customHeight="1">
      <c r="A63" s="12"/>
      <c r="B63" s="6" t="s">
        <v>373</v>
      </c>
      <c r="C63" s="96">
        <v>1839993</v>
      </c>
      <c r="D63" s="96"/>
      <c r="E63" s="96"/>
      <c r="F63" s="96">
        <f t="shared" si="5"/>
        <v>1839993</v>
      </c>
      <c r="G63" s="96">
        <f t="shared" si="6"/>
        <v>1839993</v>
      </c>
      <c r="H63" s="96"/>
      <c r="I63" s="96"/>
    </row>
    <row r="64" spans="1:9" ht="12" customHeight="1" thickBot="1">
      <c r="A64" s="14"/>
      <c r="B64" s="10" t="s">
        <v>408</v>
      </c>
      <c r="C64" s="96"/>
      <c r="D64" s="96">
        <v>13930705</v>
      </c>
      <c r="E64" s="96">
        <v>9492906</v>
      </c>
      <c r="F64" s="96">
        <f t="shared" si="5"/>
        <v>23423611</v>
      </c>
      <c r="G64" s="96">
        <f t="shared" si="6"/>
        <v>23423611</v>
      </c>
      <c r="H64" s="96"/>
      <c r="I64" s="96"/>
    </row>
    <row r="65" spans="1:9" ht="12" customHeight="1" thickBot="1">
      <c r="A65" s="252"/>
      <c r="B65" s="253" t="s">
        <v>384</v>
      </c>
      <c r="C65" s="254">
        <f aca="true" t="shared" si="7" ref="C65:I65">SUM(C51:C64)</f>
        <v>135572358</v>
      </c>
      <c r="D65" s="254">
        <f t="shared" si="7"/>
        <v>26841373</v>
      </c>
      <c r="E65" s="254">
        <f t="shared" si="7"/>
        <v>41082948</v>
      </c>
      <c r="F65" s="254">
        <f t="shared" si="7"/>
        <v>203496679</v>
      </c>
      <c r="G65" s="254">
        <f t="shared" si="7"/>
        <v>203496679</v>
      </c>
      <c r="H65" s="254">
        <f t="shared" si="7"/>
        <v>0</v>
      </c>
      <c r="I65" s="254">
        <f t="shared" si="7"/>
        <v>0</v>
      </c>
    </row>
    <row r="66" spans="1:9" ht="12" customHeight="1">
      <c r="A66" s="13"/>
      <c r="B66" s="7" t="s">
        <v>374</v>
      </c>
      <c r="C66" s="251">
        <v>73569797</v>
      </c>
      <c r="D66" s="251">
        <f>'5.3. sz. mell-Óvoda'!D56</f>
        <v>680678</v>
      </c>
      <c r="E66" s="251">
        <v>1051985</v>
      </c>
      <c r="F66" s="251">
        <f>SUM(C66:E66)</f>
        <v>75302460</v>
      </c>
      <c r="G66" s="251">
        <f>F66</f>
        <v>75302460</v>
      </c>
      <c r="H66" s="251"/>
      <c r="I66" s="251"/>
    </row>
    <row r="67" spans="1:9" ht="12" customHeight="1" thickBot="1">
      <c r="A67" s="14"/>
      <c r="B67" s="10" t="s">
        <v>375</v>
      </c>
      <c r="C67" s="96">
        <v>60228980</v>
      </c>
      <c r="D67" s="96">
        <f>'5.2. sz. mell-Hivatal'!D58</f>
        <v>1819244</v>
      </c>
      <c r="E67" s="96">
        <v>-827166</v>
      </c>
      <c r="F67" s="96">
        <f>SUM(C67:E67)</f>
        <v>61221058</v>
      </c>
      <c r="G67" s="96">
        <f>F67</f>
        <v>61221058</v>
      </c>
      <c r="H67" s="96"/>
      <c r="I67" s="96"/>
    </row>
    <row r="68" spans="1:9" s="194" customFormat="1" ht="12" customHeight="1" thickBot="1">
      <c r="A68" s="289"/>
      <c r="B68" s="51" t="s">
        <v>376</v>
      </c>
      <c r="C68" s="290">
        <f aca="true" t="shared" si="8" ref="C68:I68">SUM(C66:C67)</f>
        <v>133798777</v>
      </c>
      <c r="D68" s="290">
        <f t="shared" si="8"/>
        <v>2499922</v>
      </c>
      <c r="E68" s="290">
        <f>SUM(E66:E67)</f>
        <v>224819</v>
      </c>
      <c r="F68" s="290">
        <f t="shared" si="8"/>
        <v>136523518</v>
      </c>
      <c r="G68" s="290">
        <f t="shared" si="8"/>
        <v>136523518</v>
      </c>
      <c r="H68" s="290">
        <f t="shared" si="8"/>
        <v>0</v>
      </c>
      <c r="I68" s="290">
        <f t="shared" si="8"/>
        <v>0</v>
      </c>
    </row>
    <row r="69" spans="1:9" ht="12" customHeight="1" thickBot="1">
      <c r="A69" s="18" t="s">
        <v>7</v>
      </c>
      <c r="B69" s="23" t="s">
        <v>261</v>
      </c>
      <c r="C69" s="92">
        <f>SUM(C70,C80,C83)</f>
        <v>2281840</v>
      </c>
      <c r="D69" s="92">
        <f>SUM(D70,D80,D83)</f>
        <v>334771304</v>
      </c>
      <c r="E69" s="92">
        <f>SUM(E70,E80,E83)</f>
        <v>-1874152</v>
      </c>
      <c r="F69" s="92">
        <f>SUM(F70,F80,F83)</f>
        <v>335178992</v>
      </c>
      <c r="G69" s="92">
        <f>SUM(G70,G80,G83)</f>
        <v>335178992</v>
      </c>
      <c r="H69" s="92">
        <f>SUM(H70,H83)</f>
        <v>0</v>
      </c>
      <c r="I69" s="92">
        <f>SUM(I70,I83)</f>
        <v>0</v>
      </c>
    </row>
    <row r="70" spans="1:9" ht="12" customHeight="1">
      <c r="A70" s="13" t="s">
        <v>69</v>
      </c>
      <c r="B70" s="6" t="s">
        <v>119</v>
      </c>
      <c r="C70" s="95">
        <f aca="true" t="shared" si="9" ref="C70:I70">SUM(C71,C76,C78)</f>
        <v>1923700</v>
      </c>
      <c r="D70" s="95">
        <f t="shared" si="9"/>
        <v>323964542</v>
      </c>
      <c r="E70" s="95">
        <f t="shared" si="9"/>
        <v>-99797189</v>
      </c>
      <c r="F70" s="95">
        <f t="shared" si="9"/>
        <v>226091053</v>
      </c>
      <c r="G70" s="95">
        <f t="shared" si="9"/>
        <v>226091053</v>
      </c>
      <c r="H70" s="95">
        <f t="shared" si="9"/>
        <v>0</v>
      </c>
      <c r="I70" s="95">
        <f t="shared" si="9"/>
        <v>0</v>
      </c>
    </row>
    <row r="71" spans="1:9" ht="12" customHeight="1">
      <c r="A71" s="13"/>
      <c r="B71" s="10" t="s">
        <v>381</v>
      </c>
      <c r="C71" s="95">
        <f aca="true" t="shared" si="10" ref="C71:I71">SUM(C72:C75)</f>
        <v>774700</v>
      </c>
      <c r="D71" s="95">
        <f t="shared" si="10"/>
        <v>323964542</v>
      </c>
      <c r="E71" s="95">
        <f t="shared" si="10"/>
        <v>-99797189</v>
      </c>
      <c r="F71" s="95">
        <f t="shared" si="10"/>
        <v>224942053</v>
      </c>
      <c r="G71" s="95">
        <f t="shared" si="10"/>
        <v>224942053</v>
      </c>
      <c r="H71" s="95">
        <f t="shared" si="10"/>
        <v>0</v>
      </c>
      <c r="I71" s="95">
        <f t="shared" si="10"/>
        <v>0</v>
      </c>
    </row>
    <row r="72" spans="1:9" ht="12" customHeight="1">
      <c r="A72" s="13"/>
      <c r="B72" s="256" t="s">
        <v>394</v>
      </c>
      <c r="C72" s="258"/>
      <c r="D72" s="258">
        <v>323964542</v>
      </c>
      <c r="E72" s="258">
        <v>-101207189</v>
      </c>
      <c r="F72" s="258">
        <f>SUM(C72:E72)</f>
        <v>222757353</v>
      </c>
      <c r="G72" s="258">
        <f>F72</f>
        <v>222757353</v>
      </c>
      <c r="H72" s="258"/>
      <c r="I72" s="258"/>
    </row>
    <row r="73" spans="1:9" ht="12" customHeight="1">
      <c r="A73" s="13"/>
      <c r="B73" s="256" t="s">
        <v>411</v>
      </c>
      <c r="C73" s="258">
        <v>635000</v>
      </c>
      <c r="D73" s="258"/>
      <c r="E73" s="258"/>
      <c r="F73" s="258">
        <f>SUM(C73:E73)</f>
        <v>635000</v>
      </c>
      <c r="G73" s="258">
        <f>F73</f>
        <v>635000</v>
      </c>
      <c r="H73" s="258"/>
      <c r="I73" s="258"/>
    </row>
    <row r="74" spans="1:9" ht="12" customHeight="1">
      <c r="A74" s="13"/>
      <c r="B74" s="256" t="s">
        <v>443</v>
      </c>
      <c r="C74" s="258"/>
      <c r="D74" s="258"/>
      <c r="E74" s="258">
        <v>1410000</v>
      </c>
      <c r="F74" s="258">
        <f>SUM(C74:E74)</f>
        <v>1410000</v>
      </c>
      <c r="G74" s="258">
        <f>F74</f>
        <v>1410000</v>
      </c>
      <c r="H74" s="258"/>
      <c r="I74" s="258"/>
    </row>
    <row r="75" spans="1:9" ht="12" customHeight="1">
      <c r="A75" s="13"/>
      <c r="B75" s="256" t="s">
        <v>412</v>
      </c>
      <c r="C75" s="258">
        <v>139700</v>
      </c>
      <c r="D75" s="258"/>
      <c r="E75" s="258"/>
      <c r="F75" s="258">
        <f>SUM(C75:E75)</f>
        <v>139700</v>
      </c>
      <c r="G75" s="258">
        <f>F75</f>
        <v>139700</v>
      </c>
      <c r="H75" s="258"/>
      <c r="I75" s="258"/>
    </row>
    <row r="76" spans="1:9" ht="12" customHeight="1">
      <c r="A76" s="13"/>
      <c r="B76" s="10" t="s">
        <v>377</v>
      </c>
      <c r="C76" s="95">
        <f aca="true" t="shared" si="11" ref="C76:I76">C77</f>
        <v>514000</v>
      </c>
      <c r="D76" s="95">
        <f t="shared" si="11"/>
        <v>0</v>
      </c>
      <c r="E76" s="95"/>
      <c r="F76" s="95">
        <f t="shared" si="11"/>
        <v>514000</v>
      </c>
      <c r="G76" s="95">
        <f t="shared" si="11"/>
        <v>514000</v>
      </c>
      <c r="H76" s="95">
        <f t="shared" si="11"/>
        <v>0</v>
      </c>
      <c r="I76" s="95">
        <f t="shared" si="11"/>
        <v>0</v>
      </c>
    </row>
    <row r="77" spans="1:9" s="257" customFormat="1" ht="12" customHeight="1">
      <c r="A77" s="255"/>
      <c r="B77" s="256" t="s">
        <v>380</v>
      </c>
      <c r="C77" s="258">
        <v>514000</v>
      </c>
      <c r="D77" s="258"/>
      <c r="E77" s="258"/>
      <c r="F77" s="258">
        <f>SUM(C77:E77)</f>
        <v>514000</v>
      </c>
      <c r="G77" s="258">
        <f>F77</f>
        <v>514000</v>
      </c>
      <c r="H77" s="258"/>
      <c r="I77" s="258"/>
    </row>
    <row r="78" spans="1:9" ht="12" customHeight="1">
      <c r="A78" s="13"/>
      <c r="B78" s="10" t="s">
        <v>378</v>
      </c>
      <c r="C78" s="95">
        <f aca="true" t="shared" si="12" ref="C78:I78">C79</f>
        <v>635000</v>
      </c>
      <c r="D78" s="95">
        <f t="shared" si="12"/>
        <v>0</v>
      </c>
      <c r="E78" s="95"/>
      <c r="F78" s="95">
        <f t="shared" si="12"/>
        <v>635000</v>
      </c>
      <c r="G78" s="95">
        <f t="shared" si="12"/>
        <v>635000</v>
      </c>
      <c r="H78" s="95">
        <f t="shared" si="12"/>
        <v>0</v>
      </c>
      <c r="I78" s="95">
        <f t="shared" si="12"/>
        <v>0</v>
      </c>
    </row>
    <row r="79" spans="1:9" s="257" customFormat="1" ht="12" customHeight="1">
      <c r="A79" s="255"/>
      <c r="B79" s="256" t="s">
        <v>379</v>
      </c>
      <c r="C79" s="258">
        <v>635000</v>
      </c>
      <c r="D79" s="258"/>
      <c r="E79" s="258"/>
      <c r="F79" s="258">
        <f>SUM(C79:E79)</f>
        <v>635000</v>
      </c>
      <c r="G79" s="258">
        <f>F79</f>
        <v>635000</v>
      </c>
      <c r="H79" s="258"/>
      <c r="I79" s="258"/>
    </row>
    <row r="80" spans="1:9" s="162" customFormat="1" ht="12" customHeight="1">
      <c r="A80" s="259" t="s">
        <v>70</v>
      </c>
      <c r="B80" s="260" t="s">
        <v>413</v>
      </c>
      <c r="C80" s="222">
        <f>C81</f>
        <v>358140</v>
      </c>
      <c r="D80" s="222">
        <f>D81</f>
        <v>0</v>
      </c>
      <c r="E80" s="222">
        <f>E81</f>
        <v>95423037</v>
      </c>
      <c r="F80" s="95">
        <f>F81</f>
        <v>95781177</v>
      </c>
      <c r="G80" s="258">
        <f>F80</f>
        <v>95781177</v>
      </c>
      <c r="H80" s="222"/>
      <c r="I80" s="222"/>
    </row>
    <row r="81" spans="1:9" s="162" customFormat="1" ht="12" customHeight="1">
      <c r="A81" s="259"/>
      <c r="B81" s="260" t="s">
        <v>414</v>
      </c>
      <c r="C81" s="222">
        <f>C82</f>
        <v>358140</v>
      </c>
      <c r="D81" s="222"/>
      <c r="E81" s="222">
        <v>95423037</v>
      </c>
      <c r="F81" s="95">
        <f>F82</f>
        <v>95781177</v>
      </c>
      <c r="G81" s="258">
        <f>F81</f>
        <v>95781177</v>
      </c>
      <c r="H81" s="222"/>
      <c r="I81" s="222"/>
    </row>
    <row r="82" spans="1:9" s="257" customFormat="1" ht="12" customHeight="1">
      <c r="A82" s="255"/>
      <c r="B82" s="256" t="s">
        <v>415</v>
      </c>
      <c r="C82" s="258">
        <v>358140</v>
      </c>
      <c r="D82" s="258"/>
      <c r="E82" s="258">
        <v>95423037</v>
      </c>
      <c r="F82" s="258">
        <f>SUM(C82:E82)</f>
        <v>95781177</v>
      </c>
      <c r="G82" s="258">
        <f>F82</f>
        <v>95781177</v>
      </c>
      <c r="H82" s="258"/>
      <c r="I82" s="258"/>
    </row>
    <row r="83" spans="1:9" ht="12" customHeight="1">
      <c r="A83" s="13" t="s">
        <v>71</v>
      </c>
      <c r="B83" s="10" t="s">
        <v>121</v>
      </c>
      <c r="C83" s="95">
        <f aca="true" t="shared" si="13" ref="C83:I83">C84</f>
        <v>0</v>
      </c>
      <c r="D83" s="95">
        <f t="shared" si="13"/>
        <v>10806762</v>
      </c>
      <c r="E83" s="95">
        <f t="shared" si="13"/>
        <v>2500000</v>
      </c>
      <c r="F83" s="95">
        <f t="shared" si="13"/>
        <v>13306762</v>
      </c>
      <c r="G83" s="95">
        <f t="shared" si="13"/>
        <v>13306762</v>
      </c>
      <c r="H83" s="95">
        <f t="shared" si="13"/>
        <v>0</v>
      </c>
      <c r="I83" s="95">
        <f t="shared" si="13"/>
        <v>0</v>
      </c>
    </row>
    <row r="84" spans="1:9" s="162" customFormat="1" ht="12" customHeight="1">
      <c r="A84" s="259"/>
      <c r="B84" s="260" t="s">
        <v>381</v>
      </c>
      <c r="C84" s="261">
        <f aca="true" t="shared" si="14" ref="C84:I84">SUM(C85:C87)</f>
        <v>0</v>
      </c>
      <c r="D84" s="261">
        <f t="shared" si="14"/>
        <v>10806762</v>
      </c>
      <c r="E84" s="261">
        <f>SUM(E85:E87)</f>
        <v>2500000</v>
      </c>
      <c r="F84" s="261">
        <f t="shared" si="14"/>
        <v>13306762</v>
      </c>
      <c r="G84" s="261">
        <f t="shared" si="14"/>
        <v>13306762</v>
      </c>
      <c r="H84" s="261">
        <f t="shared" si="14"/>
        <v>0</v>
      </c>
      <c r="I84" s="261">
        <f t="shared" si="14"/>
        <v>0</v>
      </c>
    </row>
    <row r="85" spans="1:9" ht="12" customHeight="1">
      <c r="A85" s="13"/>
      <c r="B85" s="256" t="s">
        <v>409</v>
      </c>
      <c r="C85" s="295"/>
      <c r="D85" s="295">
        <v>6500000</v>
      </c>
      <c r="E85" s="295"/>
      <c r="F85" s="258">
        <f>SUM(C85:E85)</f>
        <v>6500000</v>
      </c>
      <c r="G85" s="258">
        <f>F85</f>
        <v>6500000</v>
      </c>
      <c r="H85" s="295"/>
      <c r="I85" s="295"/>
    </row>
    <row r="86" spans="1:9" ht="12" customHeight="1">
      <c r="A86" s="13"/>
      <c r="B86" s="256" t="s">
        <v>410</v>
      </c>
      <c r="C86" s="295"/>
      <c r="D86" s="295">
        <v>4306762</v>
      </c>
      <c r="E86" s="295"/>
      <c r="F86" s="258">
        <f>SUM(C86:E86)</f>
        <v>4306762</v>
      </c>
      <c r="G86" s="258">
        <f>F86</f>
        <v>4306762</v>
      </c>
      <c r="H86" s="295"/>
      <c r="I86" s="295"/>
    </row>
    <row r="87" spans="1:9" ht="12" customHeight="1" thickBot="1">
      <c r="A87" s="13"/>
      <c r="B87" s="256" t="s">
        <v>442</v>
      </c>
      <c r="C87" s="295"/>
      <c r="D87" s="295"/>
      <c r="E87" s="295">
        <v>2500000</v>
      </c>
      <c r="F87" s="258">
        <f>SUM(C87:E87)</f>
        <v>2500000</v>
      </c>
      <c r="G87" s="258">
        <f>F87</f>
        <v>2500000</v>
      </c>
      <c r="H87" s="295"/>
      <c r="I87" s="295"/>
    </row>
    <row r="88" spans="1:9" ht="12" customHeight="1" thickBot="1">
      <c r="A88" s="18" t="s">
        <v>8</v>
      </c>
      <c r="B88" s="51" t="s">
        <v>272</v>
      </c>
      <c r="C88" s="92">
        <f aca="true" t="shared" si="15" ref="C88:I88">+C89+C90</f>
        <v>2852218</v>
      </c>
      <c r="D88" s="92">
        <f t="shared" si="15"/>
        <v>17991514</v>
      </c>
      <c r="E88" s="92">
        <f t="shared" si="15"/>
        <v>-1392754</v>
      </c>
      <c r="F88" s="92">
        <f t="shared" si="15"/>
        <v>19450978</v>
      </c>
      <c r="G88" s="92">
        <f t="shared" si="15"/>
        <v>19450978</v>
      </c>
      <c r="H88" s="92">
        <f t="shared" si="15"/>
        <v>0</v>
      </c>
      <c r="I88" s="92">
        <f t="shared" si="15"/>
        <v>0</v>
      </c>
    </row>
    <row r="89" spans="1:9" s="257" customFormat="1" ht="12" customHeight="1">
      <c r="A89" s="255" t="s">
        <v>52</v>
      </c>
      <c r="B89" s="262" t="s">
        <v>43</v>
      </c>
      <c r="C89" s="258">
        <v>2852218</v>
      </c>
      <c r="D89" s="96">
        <f>'1.sz.mell.összevont mérl.'!D126</f>
        <v>-2795509</v>
      </c>
      <c r="E89" s="96">
        <f>'1.sz.mell.összevont mérl.'!E126</f>
        <v>0</v>
      </c>
      <c r="F89" s="95">
        <f>SUM(C89:E89)</f>
        <v>56709</v>
      </c>
      <c r="G89" s="95">
        <f>F89</f>
        <v>56709</v>
      </c>
      <c r="H89" s="258"/>
      <c r="I89" s="258"/>
    </row>
    <row r="90" spans="1:9" ht="12" customHeight="1" thickBot="1">
      <c r="A90" s="14" t="s">
        <v>53</v>
      </c>
      <c r="B90" s="10" t="s">
        <v>44</v>
      </c>
      <c r="C90" s="96"/>
      <c r="D90" s="96">
        <f>'1.sz.mell.összevont mérl.'!D127</f>
        <v>20787023</v>
      </c>
      <c r="E90" s="96">
        <f>'1.sz.mell.összevont mérl.'!E127</f>
        <v>-1392754</v>
      </c>
      <c r="F90" s="95">
        <f>SUM(C90:E90)</f>
        <v>19394269</v>
      </c>
      <c r="G90" s="95">
        <f>F90</f>
        <v>19394269</v>
      </c>
      <c r="H90" s="96"/>
      <c r="I90" s="96"/>
    </row>
    <row r="91" spans="1:9" ht="12" customHeight="1" thickBot="1">
      <c r="A91" s="18" t="s">
        <v>9</v>
      </c>
      <c r="B91" s="51" t="s">
        <v>273</v>
      </c>
      <c r="C91" s="92">
        <f aca="true" t="shared" si="16" ref="C91:I91">+C50+C69+C88</f>
        <v>274505193</v>
      </c>
      <c r="D91" s="92">
        <f t="shared" si="16"/>
        <v>382104113</v>
      </c>
      <c r="E91" s="92">
        <f t="shared" si="16"/>
        <v>38040861</v>
      </c>
      <c r="F91" s="92">
        <f t="shared" si="16"/>
        <v>694650167</v>
      </c>
      <c r="G91" s="92">
        <f t="shared" si="16"/>
        <v>694650167</v>
      </c>
      <c r="H91" s="92">
        <f t="shared" si="16"/>
        <v>0</v>
      </c>
      <c r="I91" s="92">
        <f t="shared" si="16"/>
        <v>0</v>
      </c>
    </row>
    <row r="92" spans="1:9" ht="12" customHeight="1" thickBot="1">
      <c r="A92" s="18" t="s">
        <v>10</v>
      </c>
      <c r="B92" s="51" t="s">
        <v>274</v>
      </c>
      <c r="C92" s="92">
        <f aca="true" t="shared" si="17" ref="C92:I92">C93</f>
        <v>642000</v>
      </c>
      <c r="D92" s="92">
        <f t="shared" si="17"/>
        <v>3320002</v>
      </c>
      <c r="E92" s="92"/>
      <c r="F92" s="92">
        <f t="shared" si="17"/>
        <v>3962002</v>
      </c>
      <c r="G92" s="92">
        <f t="shared" si="17"/>
        <v>3962002</v>
      </c>
      <c r="H92" s="92">
        <f t="shared" si="17"/>
        <v>0</v>
      </c>
      <c r="I92" s="92">
        <f t="shared" si="17"/>
        <v>0</v>
      </c>
    </row>
    <row r="93" spans="1:9" ht="12" customHeight="1" thickBot="1">
      <c r="A93" s="18" t="s">
        <v>12</v>
      </c>
      <c r="B93" s="51" t="s">
        <v>282</v>
      </c>
      <c r="C93" s="98">
        <f>SUM(C94:C95)</f>
        <v>642000</v>
      </c>
      <c r="D93" s="98">
        <f>SUM(D94:D95)</f>
        <v>3320002</v>
      </c>
      <c r="E93" s="98"/>
      <c r="F93" s="98">
        <f>SUM(F94:F95)</f>
        <v>3962002</v>
      </c>
      <c r="G93" s="98">
        <f>SUM(G94:G95)</f>
        <v>3962002</v>
      </c>
      <c r="H93" s="98">
        <f>SUM(H94:H95)</f>
        <v>0</v>
      </c>
      <c r="I93" s="98">
        <f>SUM(I94:I95)</f>
        <v>0</v>
      </c>
    </row>
    <row r="94" spans="1:9" ht="12" customHeight="1">
      <c r="A94" s="13" t="s">
        <v>342</v>
      </c>
      <c r="B94" s="7" t="s">
        <v>285</v>
      </c>
      <c r="C94" s="85">
        <v>642000</v>
      </c>
      <c r="D94" s="85"/>
      <c r="E94" s="296"/>
      <c r="F94" s="95">
        <f>SUM(C94:E94)</f>
        <v>642000</v>
      </c>
      <c r="G94" s="95">
        <f>F94</f>
        <v>642000</v>
      </c>
      <c r="H94" s="85"/>
      <c r="I94" s="85"/>
    </row>
    <row r="95" spans="1:9" ht="12" customHeight="1" thickBot="1">
      <c r="A95" s="255"/>
      <c r="B95" s="262" t="s">
        <v>395</v>
      </c>
      <c r="C95" s="258"/>
      <c r="D95" s="96">
        <f>'1.sz.mell.összevont mérl.'!D140</f>
        <v>3320002</v>
      </c>
      <c r="E95" s="96"/>
      <c r="F95" s="95">
        <f>SUM(C95:E95)</f>
        <v>3320002</v>
      </c>
      <c r="G95" s="95">
        <f>F95</f>
        <v>3320002</v>
      </c>
      <c r="H95" s="258"/>
      <c r="I95" s="258"/>
    </row>
    <row r="96" spans="1:9" ht="15" customHeight="1" thickBot="1">
      <c r="A96" s="18" t="s">
        <v>14</v>
      </c>
      <c r="B96" s="51" t="s">
        <v>291</v>
      </c>
      <c r="C96" s="192">
        <f>C93</f>
        <v>642000</v>
      </c>
      <c r="D96" s="192">
        <f>D93</f>
        <v>3320002</v>
      </c>
      <c r="E96" s="192"/>
      <c r="F96" s="192">
        <f>F93</f>
        <v>3962002</v>
      </c>
      <c r="G96" s="192">
        <f>G93</f>
        <v>3962002</v>
      </c>
      <c r="H96" s="192">
        <f>H93</f>
        <v>0</v>
      </c>
      <c r="I96" s="192">
        <f>I93</f>
        <v>0</v>
      </c>
    </row>
    <row r="97" spans="1:9" s="179" customFormat="1" ht="12.75" customHeight="1" thickBot="1">
      <c r="A97" s="90" t="s">
        <v>15</v>
      </c>
      <c r="B97" s="161" t="s">
        <v>292</v>
      </c>
      <c r="C97" s="192">
        <f aca="true" t="shared" si="18" ref="C97:I97">+C91+C96</f>
        <v>275147193</v>
      </c>
      <c r="D97" s="192">
        <f t="shared" si="18"/>
        <v>385424115</v>
      </c>
      <c r="E97" s="192">
        <f t="shared" si="18"/>
        <v>38040861</v>
      </c>
      <c r="F97" s="192">
        <f t="shared" si="18"/>
        <v>698612169</v>
      </c>
      <c r="G97" s="192">
        <f t="shared" si="18"/>
        <v>698612169</v>
      </c>
      <c r="H97" s="192">
        <f t="shared" si="18"/>
        <v>0</v>
      </c>
      <c r="I97" s="192">
        <f t="shared" si="18"/>
        <v>0</v>
      </c>
    </row>
    <row r="98" ht="7.5" customHeight="1"/>
  </sheetData>
  <sheetProtection/>
  <mergeCells count="9">
    <mergeCell ref="A47:B47"/>
    <mergeCell ref="C47:I47"/>
    <mergeCell ref="C5:I5"/>
    <mergeCell ref="D1:I1"/>
    <mergeCell ref="D2:I2"/>
    <mergeCell ref="A3:I3"/>
    <mergeCell ref="A4:I4"/>
    <mergeCell ref="A46:I46"/>
    <mergeCell ref="A5:B5"/>
  </mergeCells>
  <printOptions/>
  <pageMargins left="0.7086614173228347" right="0.7086614173228347" top="0.35433070866141736" bottom="0.35433070866141736" header="0.1968503937007874" footer="0.1968503937007874"/>
  <pageSetup horizontalDpi="600" verticalDpi="600" orientation="landscape" paperSize="9" scale="82" r:id="rId1"/>
  <rowBreaks count="1" manualBreakCount="1">
    <brk id="4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33"/>
  <sheetViews>
    <sheetView zoomScaleSheetLayoutView="100" workbookViewId="0" topLeftCell="A1">
      <selection activeCell="G2" sqref="G2:K2"/>
    </sheetView>
  </sheetViews>
  <sheetFormatPr defaultColWidth="9.00390625" defaultRowHeight="12.75"/>
  <cols>
    <col min="1" max="1" width="6.875" style="37" customWidth="1"/>
    <col min="2" max="2" width="47.125" style="59" customWidth="1"/>
    <col min="3" max="3" width="14.375" style="37" bestFit="1" customWidth="1"/>
    <col min="4" max="4" width="15.00390625" style="37" customWidth="1"/>
    <col min="5" max="5" width="13.00390625" style="37" customWidth="1"/>
    <col min="6" max="6" width="14.375" style="37" bestFit="1" customWidth="1"/>
    <col min="7" max="7" width="48.50390625" style="37" customWidth="1"/>
    <col min="8" max="8" width="14.375" style="37" bestFit="1" customWidth="1"/>
    <col min="9" max="9" width="16.625" style="37" customWidth="1"/>
    <col min="10" max="10" width="13.00390625" style="37" customWidth="1"/>
    <col min="11" max="11" width="14.375" style="37" bestFit="1" customWidth="1"/>
    <col min="12" max="16384" width="9.375" style="37" customWidth="1"/>
  </cols>
  <sheetData>
    <row r="1" spans="2:11" ht="21.75" customHeight="1">
      <c r="B1" s="305"/>
      <c r="C1" s="305"/>
      <c r="D1" s="305"/>
      <c r="E1" s="305"/>
      <c r="F1" s="305"/>
      <c r="G1" s="316" t="s">
        <v>492</v>
      </c>
      <c r="H1" s="316"/>
      <c r="I1" s="316"/>
      <c r="J1" s="316"/>
      <c r="K1" s="316"/>
    </row>
    <row r="2" spans="2:11" ht="21.75" customHeight="1">
      <c r="B2" s="305"/>
      <c r="C2" s="305"/>
      <c r="D2" s="305"/>
      <c r="E2" s="305"/>
      <c r="F2" s="305"/>
      <c r="G2" s="316" t="s">
        <v>499</v>
      </c>
      <c r="H2" s="316"/>
      <c r="I2" s="316"/>
      <c r="J2" s="316"/>
      <c r="K2" s="316"/>
    </row>
    <row r="3" spans="2:11" ht="55.5" customHeight="1">
      <c r="B3" s="114" t="s">
        <v>448</v>
      </c>
      <c r="C3" s="245"/>
      <c r="D3" s="245"/>
      <c r="E3" s="245"/>
      <c r="F3" s="245"/>
      <c r="G3" s="245"/>
      <c r="H3" s="245"/>
      <c r="I3" s="245"/>
      <c r="J3" s="245"/>
      <c r="K3" s="245"/>
    </row>
    <row r="4" spans="8:11" ht="14.25" thickBot="1">
      <c r="H4" s="116" t="s">
        <v>449</v>
      </c>
      <c r="I4" s="116"/>
      <c r="J4" s="116"/>
      <c r="K4" s="116"/>
    </row>
    <row r="5" spans="1:11" ht="18" customHeight="1" thickBot="1">
      <c r="A5" s="313" t="s">
        <v>51</v>
      </c>
      <c r="B5" s="117" t="s">
        <v>40</v>
      </c>
      <c r="C5" s="118"/>
      <c r="D5" s="265"/>
      <c r="E5" s="265"/>
      <c r="F5" s="265"/>
      <c r="G5" s="117" t="s">
        <v>450</v>
      </c>
      <c r="H5" s="119"/>
      <c r="I5" s="119"/>
      <c r="J5" s="119"/>
      <c r="K5" s="119"/>
    </row>
    <row r="6" spans="1:11" s="120" customFormat="1" ht="35.25" customHeight="1" thickBot="1">
      <c r="A6" s="314"/>
      <c r="B6" s="60" t="s">
        <v>45</v>
      </c>
      <c r="C6" s="28" t="s">
        <v>451</v>
      </c>
      <c r="D6" s="264" t="s">
        <v>446</v>
      </c>
      <c r="E6" s="264" t="s">
        <v>447</v>
      </c>
      <c r="F6" s="264" t="s">
        <v>452</v>
      </c>
      <c r="G6" s="60" t="s">
        <v>45</v>
      </c>
      <c r="H6" s="28" t="s">
        <v>451</v>
      </c>
      <c r="I6" s="264" t="s">
        <v>446</v>
      </c>
      <c r="J6" s="264" t="s">
        <v>447</v>
      </c>
      <c r="K6" s="264" t="s">
        <v>452</v>
      </c>
    </row>
    <row r="7" spans="1:11" s="124" customFormat="1" ht="12" customHeight="1" thickBot="1">
      <c r="A7" s="121">
        <v>1</v>
      </c>
      <c r="B7" s="122">
        <v>2</v>
      </c>
      <c r="C7" s="123" t="s">
        <v>8</v>
      </c>
      <c r="D7" s="123" t="s">
        <v>9</v>
      </c>
      <c r="E7" s="123"/>
      <c r="F7" s="123" t="s">
        <v>10</v>
      </c>
      <c r="G7" s="123" t="s">
        <v>11</v>
      </c>
      <c r="H7" s="123" t="s">
        <v>12</v>
      </c>
      <c r="I7" s="123" t="s">
        <v>13</v>
      </c>
      <c r="J7" s="123"/>
      <c r="K7" s="123" t="s">
        <v>14</v>
      </c>
    </row>
    <row r="8" spans="1:11" ht="12.75" customHeight="1">
      <c r="A8" s="125" t="s">
        <v>6</v>
      </c>
      <c r="B8" s="126" t="s">
        <v>453</v>
      </c>
      <c r="C8" s="103">
        <f>'1.sz.mell.összevont mérl.'!C8</f>
        <v>96892233</v>
      </c>
      <c r="D8" s="103">
        <f>'1.sz.mell.összevont mérl.'!D8</f>
        <v>1129502</v>
      </c>
      <c r="E8" s="103">
        <f>'1.sz.mell.összevont mérl.'!E8</f>
        <v>24481</v>
      </c>
      <c r="F8" s="266">
        <f>SUM(C8:E8)</f>
        <v>98046216</v>
      </c>
      <c r="G8" s="126" t="s">
        <v>454</v>
      </c>
      <c r="H8" s="109">
        <f>'1.sz.mell.összevont mérl.'!C96</f>
        <v>109791900</v>
      </c>
      <c r="I8" s="109">
        <f>'1.sz.mell.összevont mérl.'!D96</f>
        <v>1963562</v>
      </c>
      <c r="J8" s="109">
        <f>'1.sz.mell.összevont mérl.'!E96</f>
        <v>849596.8953974895</v>
      </c>
      <c r="K8" s="109">
        <f aca="true" t="shared" si="0" ref="K8:K13">SUM(H8:J8)</f>
        <v>112605058.89539748</v>
      </c>
    </row>
    <row r="9" spans="1:11" ht="23.25" customHeight="1">
      <c r="A9" s="127" t="s">
        <v>7</v>
      </c>
      <c r="B9" s="128" t="s">
        <v>455</v>
      </c>
      <c r="C9" s="104">
        <f>'1.sz.mell.összevont mérl.'!C15</f>
        <v>16503000</v>
      </c>
      <c r="D9" s="104">
        <f>'1.sz.mell.összevont mérl.'!D15</f>
        <v>987653</v>
      </c>
      <c r="E9" s="104">
        <f>'1.sz.mell.összevont mérl.'!E15</f>
        <v>6323875</v>
      </c>
      <c r="F9" s="266">
        <f>SUM(C9:E9)</f>
        <v>23814528</v>
      </c>
      <c r="G9" s="128" t="s">
        <v>456</v>
      </c>
      <c r="H9" s="109">
        <f>'1.sz.mell.összevont mérl.'!C97</f>
        <v>21830083</v>
      </c>
      <c r="I9" s="109">
        <f>'1.sz.mell.összevont mérl.'!D97</f>
        <v>399751</v>
      </c>
      <c r="J9" s="109">
        <f>'1.sz.mell.összevont mérl.'!E97</f>
        <v>165959.10460251046</v>
      </c>
      <c r="K9" s="109">
        <f t="shared" si="0"/>
        <v>22395793.104602512</v>
      </c>
    </row>
    <row r="10" spans="1:11" ht="12.75" customHeight="1">
      <c r="A10" s="127" t="s">
        <v>8</v>
      </c>
      <c r="B10" s="128" t="s">
        <v>310</v>
      </c>
      <c r="C10" s="104"/>
      <c r="D10" s="104"/>
      <c r="E10" s="267"/>
      <c r="F10" s="267"/>
      <c r="G10" s="128" t="s">
        <v>457</v>
      </c>
      <c r="H10" s="109">
        <f>'1.sz.mell.összevont mérl.'!C98</f>
        <v>71340158.89</v>
      </c>
      <c r="I10" s="109">
        <f>'1.sz.mell.összevont mérl.'!D98</f>
        <v>23807439</v>
      </c>
      <c r="J10" s="109">
        <f>'1.sz.mell.összevont mérl.'!E98</f>
        <v>18942211</v>
      </c>
      <c r="K10" s="109">
        <f t="shared" si="0"/>
        <v>114089808.89</v>
      </c>
    </row>
    <row r="11" spans="1:11" ht="12.75" customHeight="1">
      <c r="A11" s="127" t="s">
        <v>9</v>
      </c>
      <c r="B11" s="128" t="s">
        <v>458</v>
      </c>
      <c r="C11" s="104">
        <f>'1.sz.mell.összevont mérl.'!C29</f>
        <v>150000000</v>
      </c>
      <c r="D11" s="104">
        <f>'1.sz.mell.összevont mérl.'!D29</f>
        <v>0</v>
      </c>
      <c r="E11" s="266"/>
      <c r="F11" s="266">
        <f>SUM(C11:E11)</f>
        <v>150000000</v>
      </c>
      <c r="G11" s="128" t="s">
        <v>459</v>
      </c>
      <c r="H11" s="109">
        <f>'1.sz.mell.összevont mérl.'!C99</f>
        <v>3000000</v>
      </c>
      <c r="I11" s="109">
        <f>'1.sz.mell.összevont mérl.'!D99</f>
        <v>0</v>
      </c>
      <c r="J11" s="109">
        <f>'1.sz.mell.összevont mérl.'!E99</f>
        <v>0</v>
      </c>
      <c r="K11" s="109">
        <f t="shared" si="0"/>
        <v>3000000</v>
      </c>
    </row>
    <row r="12" spans="1:11" ht="12.75" customHeight="1">
      <c r="A12" s="127" t="s">
        <v>10</v>
      </c>
      <c r="B12" s="129" t="s">
        <v>460</v>
      </c>
      <c r="C12" s="104">
        <f>'1.sz.mell.összevont mérl.'!C53</f>
        <v>0</v>
      </c>
      <c r="D12" s="104"/>
      <c r="E12" s="267">
        <f>'1.sz.mell.összevont mérl.'!E53</f>
        <v>20000000</v>
      </c>
      <c r="F12" s="266">
        <f>SUM(C12:E12)</f>
        <v>20000000</v>
      </c>
      <c r="G12" s="128" t="s">
        <v>461</v>
      </c>
      <c r="H12" s="109">
        <f>'1.sz.mell.összevont mérl.'!C100</f>
        <v>63408993</v>
      </c>
      <c r="I12" s="109">
        <f>'1.sz.mell.összevont mérl.'!D100</f>
        <v>3170543</v>
      </c>
      <c r="J12" s="109">
        <f>'1.sz.mell.összevont mérl.'!E100</f>
        <v>21350000</v>
      </c>
      <c r="K12" s="109">
        <f t="shared" si="0"/>
        <v>87929536</v>
      </c>
    </row>
    <row r="13" spans="1:11" ht="12.75" customHeight="1">
      <c r="A13" s="127" t="s">
        <v>11</v>
      </c>
      <c r="B13" s="128" t="s">
        <v>295</v>
      </c>
      <c r="C13" s="105"/>
      <c r="D13" s="104"/>
      <c r="E13" s="267"/>
      <c r="F13" s="266"/>
      <c r="G13" s="128" t="s">
        <v>37</v>
      </c>
      <c r="H13" s="110">
        <f>'1.sz.mell.összevont mérl.'!C125</f>
        <v>2852218</v>
      </c>
      <c r="I13" s="110">
        <f>'1.sz.mell.összevont mérl.'!D125</f>
        <v>17991514</v>
      </c>
      <c r="J13" s="110">
        <f>'1.sz.mell.összevont mérl.'!E125-'2.2.sz.mell_felh_mérl. '!J18</f>
        <v>-5948254</v>
      </c>
      <c r="K13" s="109">
        <f t="shared" si="0"/>
        <v>14895478</v>
      </c>
    </row>
    <row r="14" spans="1:11" ht="12.75" customHeight="1">
      <c r="A14" s="127" t="s">
        <v>12</v>
      </c>
      <c r="B14" s="128" t="s">
        <v>462</v>
      </c>
      <c r="C14" s="104">
        <f>'1.sz.mell.összevont mérl.'!C36</f>
        <v>11751960</v>
      </c>
      <c r="D14" s="104">
        <f>'1.sz.mell.összevont mérl.'!D36</f>
        <v>0</v>
      </c>
      <c r="E14" s="104">
        <f>'1.sz.mell.összevont mérl.'!E36</f>
        <v>1812505</v>
      </c>
      <c r="F14" s="266">
        <f>SUM(C14:E14)</f>
        <v>13564465</v>
      </c>
      <c r="G14" s="32"/>
      <c r="H14" s="110"/>
      <c r="I14" s="110"/>
      <c r="J14" s="110"/>
      <c r="K14" s="110"/>
    </row>
    <row r="15" spans="1:11" ht="12.75" customHeight="1">
      <c r="A15" s="127" t="s">
        <v>13</v>
      </c>
      <c r="B15" s="32"/>
      <c r="C15" s="104"/>
      <c r="D15" s="267"/>
      <c r="E15" s="267"/>
      <c r="F15" s="266">
        <f>SUM(C15:E15)</f>
        <v>0</v>
      </c>
      <c r="G15" s="32"/>
      <c r="H15" s="110"/>
      <c r="I15" s="110"/>
      <c r="J15" s="110"/>
      <c r="K15" s="110"/>
    </row>
    <row r="16" spans="1:11" ht="12.75" customHeight="1">
      <c r="A16" s="127" t="s">
        <v>14</v>
      </c>
      <c r="B16" s="195"/>
      <c r="C16" s="104"/>
      <c r="D16" s="267"/>
      <c r="E16" s="267"/>
      <c r="F16" s="268"/>
      <c r="G16" s="32"/>
      <c r="H16" s="110"/>
      <c r="I16" s="110"/>
      <c r="J16" s="110"/>
      <c r="K16" s="110"/>
    </row>
    <row r="17" spans="1:11" ht="12.75" customHeight="1">
      <c r="A17" s="127" t="s">
        <v>15</v>
      </c>
      <c r="B17" s="32"/>
      <c r="C17" s="104"/>
      <c r="D17" s="267"/>
      <c r="E17" s="267"/>
      <c r="F17" s="267"/>
      <c r="G17" s="32"/>
      <c r="H17" s="110"/>
      <c r="I17" s="110"/>
      <c r="J17" s="110"/>
      <c r="K17" s="110"/>
    </row>
    <row r="18" spans="1:11" ht="12.75" customHeight="1">
      <c r="A18" s="127" t="s">
        <v>16</v>
      </c>
      <c r="B18" s="32"/>
      <c r="C18" s="104"/>
      <c r="D18" s="267"/>
      <c r="E18" s="267"/>
      <c r="F18" s="267"/>
      <c r="G18" s="32"/>
      <c r="H18" s="110"/>
      <c r="I18" s="110"/>
      <c r="J18" s="110"/>
      <c r="K18" s="110"/>
    </row>
    <row r="19" spans="1:11" ht="12.75" customHeight="1" thickBot="1">
      <c r="A19" s="127" t="s">
        <v>17</v>
      </c>
      <c r="B19" s="38"/>
      <c r="C19" s="106"/>
      <c r="D19" s="269"/>
      <c r="E19" s="269"/>
      <c r="F19" s="269"/>
      <c r="G19" s="32"/>
      <c r="H19" s="111"/>
      <c r="I19" s="111"/>
      <c r="J19" s="111"/>
      <c r="K19" s="111"/>
    </row>
    <row r="20" spans="1:11" ht="26.25" customHeight="1" thickBot="1">
      <c r="A20" s="130" t="s">
        <v>18</v>
      </c>
      <c r="B20" s="52" t="s">
        <v>463</v>
      </c>
      <c r="C20" s="107">
        <f>+C8+C9+C11+C12+C14+C15+C16+C17+C18+C19</f>
        <v>275147193</v>
      </c>
      <c r="D20" s="107">
        <f>+D8+D9+D11+D12+D14+D15+D16+D17+D18+D19</f>
        <v>2117155</v>
      </c>
      <c r="E20" s="107">
        <f>+E8+E9+E11+E12+E14+E15+E16+E17+E18+E19</f>
        <v>28160861</v>
      </c>
      <c r="F20" s="107">
        <f>+F8+F9+F11+F12+F14+F15+F16+F17+F18+F19</f>
        <v>305425209</v>
      </c>
      <c r="G20" s="52" t="s">
        <v>464</v>
      </c>
      <c r="H20" s="112">
        <f>SUM(H8:H19)</f>
        <v>272223352.89</v>
      </c>
      <c r="I20" s="112">
        <f>SUM(H8:H19)</f>
        <v>272223352.89</v>
      </c>
      <c r="J20" s="112">
        <f>SUM(J8:J19)</f>
        <v>35359513</v>
      </c>
      <c r="K20" s="112">
        <f>SUM(K8:K19)</f>
        <v>354915674.89</v>
      </c>
    </row>
    <row r="21" spans="1:11" ht="12.75" customHeight="1">
      <c r="A21" s="131" t="s">
        <v>19</v>
      </c>
      <c r="B21" s="132" t="s">
        <v>465</v>
      </c>
      <c r="C21" s="224">
        <f>+C22+C23+C24+C25</f>
        <v>127064777</v>
      </c>
      <c r="D21" s="224">
        <f>+D22+D23+D24+D25</f>
        <v>47188189</v>
      </c>
      <c r="E21" s="224">
        <f>+E22+E23+E24+E25</f>
        <v>224819</v>
      </c>
      <c r="F21" s="224">
        <f>+F22+F23+F24+F25</f>
        <v>174477785</v>
      </c>
      <c r="G21" s="133" t="s">
        <v>466</v>
      </c>
      <c r="H21" s="113"/>
      <c r="I21" s="113"/>
      <c r="J21" s="113"/>
      <c r="K21" s="113"/>
    </row>
    <row r="22" spans="1:11" ht="12.75" customHeight="1">
      <c r="A22" s="134" t="s">
        <v>20</v>
      </c>
      <c r="B22" s="133" t="s">
        <v>467</v>
      </c>
      <c r="C22" s="42"/>
      <c r="D22" s="270">
        <v>47091773</v>
      </c>
      <c r="E22" s="270"/>
      <c r="F22" s="270">
        <f>SUM(C22:E22)</f>
        <v>47091773</v>
      </c>
      <c r="G22" s="133" t="s">
        <v>468</v>
      </c>
      <c r="H22" s="43"/>
      <c r="I22" s="43"/>
      <c r="J22" s="43"/>
      <c r="K22" s="43"/>
    </row>
    <row r="23" spans="1:11" ht="12.75" customHeight="1">
      <c r="A23" s="134" t="s">
        <v>21</v>
      </c>
      <c r="B23" s="133" t="s">
        <v>469</v>
      </c>
      <c r="C23" s="42"/>
      <c r="D23" s="270"/>
      <c r="E23" s="270"/>
      <c r="F23" s="270"/>
      <c r="G23" s="133" t="s">
        <v>470</v>
      </c>
      <c r="H23" s="43"/>
      <c r="I23" s="43"/>
      <c r="J23" s="43"/>
      <c r="K23" s="43"/>
    </row>
    <row r="24" spans="1:11" ht="12.75" customHeight="1">
      <c r="A24" s="134" t="s">
        <v>22</v>
      </c>
      <c r="B24" s="133" t="s">
        <v>471</v>
      </c>
      <c r="C24" s="42"/>
      <c r="D24" s="270"/>
      <c r="E24" s="270"/>
      <c r="F24" s="270"/>
      <c r="G24" s="133" t="s">
        <v>472</v>
      </c>
      <c r="H24" s="43"/>
      <c r="I24" s="43"/>
      <c r="J24" s="43"/>
      <c r="K24" s="43"/>
    </row>
    <row r="25" spans="1:11" ht="12.75" customHeight="1">
      <c r="A25" s="134" t="s">
        <v>23</v>
      </c>
      <c r="B25" s="133" t="s">
        <v>473</v>
      </c>
      <c r="C25" s="42">
        <f>'1.sz.mell.összevont mérl.'!C80</f>
        <v>127064777</v>
      </c>
      <c r="D25" s="271">
        <f>'1.sz.mell.összevont mérl.'!D80</f>
        <v>96416</v>
      </c>
      <c r="E25" s="271">
        <f>'1.sz.mell.összevont mérl.'!E80</f>
        <v>224819</v>
      </c>
      <c r="F25" s="270">
        <f>SUM(C25:E25)</f>
        <v>127386012</v>
      </c>
      <c r="G25" s="132" t="s">
        <v>122</v>
      </c>
      <c r="H25" s="43"/>
      <c r="I25" s="43"/>
      <c r="J25" s="43"/>
      <c r="K25" s="43"/>
    </row>
    <row r="26" spans="1:11" ht="12.75" customHeight="1">
      <c r="A26" s="134" t="s">
        <v>24</v>
      </c>
      <c r="B26" s="133" t="s">
        <v>474</v>
      </c>
      <c r="C26" s="135">
        <f>+C27+C28</f>
        <v>0</v>
      </c>
      <c r="D26" s="272"/>
      <c r="E26" s="272"/>
      <c r="F26" s="272"/>
      <c r="G26" s="133" t="s">
        <v>475</v>
      </c>
      <c r="H26" s="43"/>
      <c r="I26" s="43"/>
      <c r="J26" s="43"/>
      <c r="K26" s="43"/>
    </row>
    <row r="27" spans="1:11" ht="12.75" customHeight="1">
      <c r="A27" s="131" t="s">
        <v>25</v>
      </c>
      <c r="B27" s="132" t="s">
        <v>476</v>
      </c>
      <c r="C27" s="108"/>
      <c r="D27" s="271"/>
      <c r="E27" s="271"/>
      <c r="F27" s="271"/>
      <c r="G27" s="126" t="s">
        <v>486</v>
      </c>
      <c r="H27" s="113"/>
      <c r="I27" s="113">
        <v>3320002</v>
      </c>
      <c r="J27" s="113"/>
      <c r="K27" s="43">
        <f>SUM(H27:J27)</f>
        <v>3320002</v>
      </c>
    </row>
    <row r="28" spans="1:11" ht="12.75" customHeight="1" thickBot="1">
      <c r="A28" s="134" t="s">
        <v>26</v>
      </c>
      <c r="B28" s="142" t="s">
        <v>477</v>
      </c>
      <c r="C28" s="42"/>
      <c r="D28" s="270"/>
      <c r="E28" s="270"/>
      <c r="F28" s="270"/>
      <c r="G28" s="32" t="s">
        <v>478</v>
      </c>
      <c r="H28" s="43">
        <f>'1.sz.mell.összevont mérl.'!C141</f>
        <v>127064777</v>
      </c>
      <c r="I28" s="43">
        <f>'1.sz.mell.összevont mérl.'!D141</f>
        <v>96416</v>
      </c>
      <c r="J28" s="43">
        <f>'1.sz.mell.összevont mérl.'!E141</f>
        <v>224819</v>
      </c>
      <c r="K28" s="43">
        <f>SUM(H28:J28)</f>
        <v>127386012</v>
      </c>
    </row>
    <row r="29" spans="1:11" ht="24.75" customHeight="1" thickBot="1">
      <c r="A29" s="130" t="s">
        <v>27</v>
      </c>
      <c r="B29" s="52" t="s">
        <v>479</v>
      </c>
      <c r="C29" s="107">
        <f>+C21+C26</f>
        <v>127064777</v>
      </c>
      <c r="D29" s="107">
        <f>+D21+D26</f>
        <v>47188189</v>
      </c>
      <c r="E29" s="107">
        <f>+E21+E26</f>
        <v>224819</v>
      </c>
      <c r="F29" s="107">
        <f>+F21+F26</f>
        <v>174477785</v>
      </c>
      <c r="G29" s="52" t="s">
        <v>480</v>
      </c>
      <c r="H29" s="112">
        <f>SUM(H21:H28)</f>
        <v>127064777</v>
      </c>
      <c r="I29" s="112">
        <f>SUM(I21:I28)</f>
        <v>3416418</v>
      </c>
      <c r="J29" s="112">
        <f>SUM(J21:J28)</f>
        <v>224819</v>
      </c>
      <c r="K29" s="112">
        <f>SUM(K21:K28)</f>
        <v>130706014</v>
      </c>
    </row>
    <row r="30" spans="1:11" ht="13.5" thickBot="1">
      <c r="A30" s="130" t="s">
        <v>28</v>
      </c>
      <c r="B30" s="136" t="s">
        <v>296</v>
      </c>
      <c r="C30" s="137">
        <f>+C20+C29</f>
        <v>402211970</v>
      </c>
      <c r="D30" s="137">
        <f>+D20+D29</f>
        <v>49305344</v>
      </c>
      <c r="E30" s="137">
        <f>+E20+E29</f>
        <v>28385680</v>
      </c>
      <c r="F30" s="137">
        <f>+F20+F29</f>
        <v>479902994</v>
      </c>
      <c r="G30" s="136" t="s">
        <v>481</v>
      </c>
      <c r="H30" s="137">
        <f>+H20+H29</f>
        <v>399288129.89</v>
      </c>
      <c r="I30" s="137">
        <f>+H20+H29</f>
        <v>399288129.89</v>
      </c>
      <c r="J30" s="137">
        <f>+J20+J29</f>
        <v>35584332</v>
      </c>
      <c r="K30" s="137">
        <f>+K20+K29</f>
        <v>485621688.89</v>
      </c>
    </row>
    <row r="31" spans="1:11" ht="13.5" thickBot="1">
      <c r="A31" s="130" t="s">
        <v>29</v>
      </c>
      <c r="B31" s="136" t="s">
        <v>482</v>
      </c>
      <c r="C31" s="137" t="str">
        <f>IF(C20-H20&lt;0,H20-C20,"-")</f>
        <v>-</v>
      </c>
      <c r="D31" s="137"/>
      <c r="E31" s="137"/>
      <c r="F31" s="137">
        <f>IF(F20-K20&lt;0,K20-F20,"-")</f>
        <v>49490465.889999986</v>
      </c>
      <c r="G31" s="136" t="s">
        <v>483</v>
      </c>
      <c r="H31" s="137">
        <f>IF(C20-H20&gt;0,C20-H20,"-")</f>
        <v>2923840.1100000143</v>
      </c>
      <c r="I31" s="137"/>
      <c r="J31" s="137"/>
      <c r="K31" s="137" t="str">
        <f>IF(F20-K20&gt;0,F20-K20,"-")</f>
        <v>-</v>
      </c>
    </row>
    <row r="32" spans="1:11" ht="13.5" thickBot="1">
      <c r="A32" s="130" t="s">
        <v>30</v>
      </c>
      <c r="B32" s="136" t="s">
        <v>484</v>
      </c>
      <c r="C32" s="137" t="str">
        <f>IF(C20+C21-H30&lt;0,H30-(C20+C21),"-")</f>
        <v>-</v>
      </c>
      <c r="D32" s="137"/>
      <c r="E32" s="137"/>
      <c r="F32" s="137">
        <f>IF(F20+F21-K30&lt;0,K30-(F20+F21),"-")</f>
        <v>5718694.889999986</v>
      </c>
      <c r="G32" s="136" t="s">
        <v>485</v>
      </c>
      <c r="H32" s="137">
        <f>IF(C20+C21-H30&gt;0,C20+C21-H30,"-")</f>
        <v>2923840.1100000143</v>
      </c>
      <c r="I32" s="137"/>
      <c r="J32" s="137"/>
      <c r="K32" s="137" t="str">
        <f>IF(F20+F21-K30&gt;0,F20+F21-K30,"-")</f>
        <v>-</v>
      </c>
    </row>
    <row r="33" spans="2:7" ht="18.75">
      <c r="B33" s="315"/>
      <c r="C33" s="315"/>
      <c r="D33" s="315"/>
      <c r="E33" s="315"/>
      <c r="F33" s="315"/>
      <c r="G33" s="315"/>
    </row>
  </sheetData>
  <sheetProtection/>
  <mergeCells count="4">
    <mergeCell ref="A5:A6"/>
    <mergeCell ref="B33:G33"/>
    <mergeCell ref="G1:K1"/>
    <mergeCell ref="G2:K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35"/>
  <sheetViews>
    <sheetView zoomScaleSheetLayoutView="115" workbookViewId="0" topLeftCell="A13">
      <selection activeCell="G2" sqref="G2:K2"/>
    </sheetView>
  </sheetViews>
  <sheetFormatPr defaultColWidth="9.00390625" defaultRowHeight="12.75"/>
  <cols>
    <col min="1" max="1" width="6.875" style="37" customWidth="1"/>
    <col min="2" max="2" width="51.125" style="59" customWidth="1"/>
    <col min="3" max="3" width="11.875" style="37" bestFit="1" customWidth="1"/>
    <col min="4" max="5" width="14.125" style="37" customWidth="1"/>
    <col min="6" max="6" width="13.875" style="37" customWidth="1"/>
    <col min="7" max="7" width="50.625" style="37" customWidth="1"/>
    <col min="8" max="8" width="13.125" style="37" bestFit="1" customWidth="1"/>
    <col min="9" max="10" width="15.50390625" style="37" customWidth="1"/>
    <col min="11" max="11" width="14.50390625" style="37" customWidth="1"/>
    <col min="12" max="16384" width="9.375" style="37" customWidth="1"/>
  </cols>
  <sheetData>
    <row r="1" spans="2:11" ht="21.75" customHeight="1">
      <c r="B1" s="37"/>
      <c r="C1" s="305"/>
      <c r="D1" s="305"/>
      <c r="E1" s="305"/>
      <c r="F1" s="305"/>
      <c r="G1" s="316" t="s">
        <v>494</v>
      </c>
      <c r="H1" s="316"/>
      <c r="I1" s="316"/>
      <c r="J1" s="316"/>
      <c r="K1" s="316"/>
    </row>
    <row r="2" spans="2:11" ht="21.75" customHeight="1">
      <c r="B2" s="37"/>
      <c r="C2" s="305"/>
      <c r="D2" s="305"/>
      <c r="E2" s="305"/>
      <c r="F2" s="305"/>
      <c r="G2" s="316" t="s">
        <v>498</v>
      </c>
      <c r="H2" s="316"/>
      <c r="I2" s="316"/>
      <c r="J2" s="316"/>
      <c r="K2" s="316"/>
    </row>
    <row r="3" spans="2:11" ht="52.5" customHeight="1">
      <c r="B3" s="114" t="s">
        <v>407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8:11" ht="14.25" thickBot="1">
      <c r="H4" s="116" t="s">
        <v>355</v>
      </c>
      <c r="I4" s="116"/>
      <c r="J4" s="116"/>
      <c r="K4" s="116"/>
    </row>
    <row r="5" spans="1:11" ht="13.5" thickBot="1">
      <c r="A5" s="317" t="s">
        <v>51</v>
      </c>
      <c r="B5" s="117" t="s">
        <v>40</v>
      </c>
      <c r="C5" s="118"/>
      <c r="D5" s="265"/>
      <c r="E5" s="265"/>
      <c r="F5" s="265"/>
      <c r="G5" s="117" t="s">
        <v>41</v>
      </c>
      <c r="H5" s="119"/>
      <c r="I5" s="119"/>
      <c r="J5" s="119"/>
      <c r="K5" s="119"/>
    </row>
    <row r="6" spans="1:11" s="120" customFormat="1" ht="24.75" thickBot="1">
      <c r="A6" s="318"/>
      <c r="B6" s="60" t="s">
        <v>45</v>
      </c>
      <c r="C6" s="28" t="s">
        <v>400</v>
      </c>
      <c r="D6" s="264" t="s">
        <v>401</v>
      </c>
      <c r="E6" s="264" t="s">
        <v>445</v>
      </c>
      <c r="F6" s="264" t="s">
        <v>444</v>
      </c>
      <c r="G6" s="60" t="s">
        <v>45</v>
      </c>
      <c r="H6" s="28" t="s">
        <v>400</v>
      </c>
      <c r="I6" s="264" t="s">
        <v>401</v>
      </c>
      <c r="J6" s="264" t="s">
        <v>445</v>
      </c>
      <c r="K6" s="264" t="s">
        <v>444</v>
      </c>
    </row>
    <row r="7" spans="1:11" s="120" customFormat="1" ht="13.5" thickBot="1">
      <c r="A7" s="121">
        <v>1</v>
      </c>
      <c r="B7" s="122">
        <v>2</v>
      </c>
      <c r="C7" s="123">
        <v>3</v>
      </c>
      <c r="D7" s="123">
        <v>4</v>
      </c>
      <c r="E7" s="123"/>
      <c r="F7" s="123">
        <v>5</v>
      </c>
      <c r="G7" s="123">
        <v>6</v>
      </c>
      <c r="H7" s="123">
        <v>7</v>
      </c>
      <c r="I7" s="123">
        <v>8</v>
      </c>
      <c r="J7" s="123"/>
      <c r="K7" s="123">
        <v>9</v>
      </c>
    </row>
    <row r="8" spans="1:11" ht="12.75" customHeight="1">
      <c r="A8" s="125" t="s">
        <v>6</v>
      </c>
      <c r="B8" s="126" t="s">
        <v>297</v>
      </c>
      <c r="C8" s="103">
        <f>'1.sz.mell.összevont mérl.'!C22</f>
        <v>0</v>
      </c>
      <c r="D8" s="103">
        <f>'1.sz.mell.összevont mérl.'!D22</f>
        <v>293212541</v>
      </c>
      <c r="E8" s="103">
        <f>'1.sz.mell.összevont mérl.'!E22</f>
        <v>2380000</v>
      </c>
      <c r="F8" s="103">
        <f>'1.sz.mell.összevont mérl.'!F22</f>
        <v>295592541</v>
      </c>
      <c r="G8" s="126" t="s">
        <v>119</v>
      </c>
      <c r="H8" s="109">
        <f>'1.sz.mell.összevont mérl.'!C112</f>
        <v>1923700</v>
      </c>
      <c r="I8" s="109">
        <f>'1.sz.mell.összevont mérl.'!D112</f>
        <v>323964542</v>
      </c>
      <c r="J8" s="109">
        <f>'1.sz.mell.összevont mérl.'!E112</f>
        <v>-99797189</v>
      </c>
      <c r="K8" s="109">
        <f>SUM(H8:J8)</f>
        <v>226091053</v>
      </c>
    </row>
    <row r="9" spans="1:11" ht="12.75">
      <c r="A9" s="127" t="s">
        <v>7</v>
      </c>
      <c r="B9" s="128" t="s">
        <v>298</v>
      </c>
      <c r="C9" s="104"/>
      <c r="D9" s="104">
        <v>293212541</v>
      </c>
      <c r="E9" s="104"/>
      <c r="F9" s="104">
        <v>293212541</v>
      </c>
      <c r="G9" s="128" t="s">
        <v>302</v>
      </c>
      <c r="H9" s="110"/>
      <c r="I9" s="110"/>
      <c r="J9" s="110"/>
      <c r="K9" s="110"/>
    </row>
    <row r="10" spans="1:11" ht="12.75" customHeight="1">
      <c r="A10" s="127" t="s">
        <v>8</v>
      </c>
      <c r="B10" s="128" t="s">
        <v>3</v>
      </c>
      <c r="C10" s="104">
        <f>'1.sz.mell.összevont mérl.'!C47</f>
        <v>0</v>
      </c>
      <c r="D10" s="104">
        <f>'1.sz.mell.összevont mérl.'!D47</f>
        <v>0</v>
      </c>
      <c r="E10" s="104"/>
      <c r="F10" s="104">
        <f>'1.sz.mell.összevont mérl.'!F47</f>
        <v>0</v>
      </c>
      <c r="G10" s="128" t="s">
        <v>108</v>
      </c>
      <c r="H10" s="110">
        <f>'1.sz.mell.összevont mérl.'!C114</f>
        <v>358140</v>
      </c>
      <c r="I10" s="110">
        <f>'1.sz.mell.összevont mérl.'!D114</f>
        <v>0</v>
      </c>
      <c r="J10" s="110">
        <f>'1.sz.mell.összevont mérl.'!E114</f>
        <v>95423037</v>
      </c>
      <c r="K10" s="110">
        <f>SUM(H10:J10)</f>
        <v>95781177</v>
      </c>
    </row>
    <row r="11" spans="1:11" ht="12.75" customHeight="1">
      <c r="A11" s="127" t="s">
        <v>9</v>
      </c>
      <c r="B11" s="128" t="s">
        <v>396</v>
      </c>
      <c r="C11" s="104"/>
      <c r="D11" s="104"/>
      <c r="E11" s="104"/>
      <c r="F11" s="104"/>
      <c r="G11" s="128" t="s">
        <v>303</v>
      </c>
      <c r="H11" s="110"/>
      <c r="I11" s="110"/>
      <c r="J11" s="110"/>
      <c r="K11" s="110"/>
    </row>
    <row r="12" spans="1:11" ht="12.75" customHeight="1">
      <c r="A12" s="127" t="s">
        <v>10</v>
      </c>
      <c r="B12" s="128" t="s">
        <v>299</v>
      </c>
      <c r="C12" s="104"/>
      <c r="D12" s="104"/>
      <c r="E12" s="104"/>
      <c r="F12" s="104"/>
      <c r="G12" s="128" t="s">
        <v>121</v>
      </c>
      <c r="H12" s="110"/>
      <c r="I12" s="110">
        <f>'1.sz.mell.összevont mérl.'!D116</f>
        <v>10806762</v>
      </c>
      <c r="J12" s="110">
        <f>'1.sz.mell.összevont mérl.'!E116</f>
        <v>2500000</v>
      </c>
      <c r="K12" s="110">
        <f>SUM(H12:J12)</f>
        <v>13306762</v>
      </c>
    </row>
    <row r="13" spans="1:11" ht="12.75" customHeight="1">
      <c r="A13" s="127" t="s">
        <v>11</v>
      </c>
      <c r="B13" s="128" t="s">
        <v>300</v>
      </c>
      <c r="C13" s="105">
        <f>'1.sz.mell.összevont mérl.'!C58</f>
        <v>0</v>
      </c>
      <c r="D13" s="105">
        <f>'1.sz.mell.összevont mérl.'!D58</f>
        <v>0</v>
      </c>
      <c r="E13" s="105">
        <f>'1.sz.mell.összevont mérl.'!E58</f>
        <v>7500000</v>
      </c>
      <c r="F13" s="105">
        <f>'1.sz.mell.összevont mérl.'!F58</f>
        <v>7500000</v>
      </c>
      <c r="G13" s="32"/>
      <c r="H13" s="110"/>
      <c r="I13" s="110"/>
      <c r="J13" s="110"/>
      <c r="K13" s="110"/>
    </row>
    <row r="14" spans="1:11" ht="12.75" customHeight="1">
      <c r="A14" s="127" t="s">
        <v>12</v>
      </c>
      <c r="B14" s="32"/>
      <c r="C14" s="104"/>
      <c r="D14" s="267"/>
      <c r="E14" s="267"/>
      <c r="F14" s="267"/>
      <c r="G14" s="32"/>
      <c r="H14" s="110"/>
      <c r="I14" s="110"/>
      <c r="J14" s="110"/>
      <c r="K14" s="110"/>
    </row>
    <row r="15" spans="1:11" ht="12.75" customHeight="1">
      <c r="A15" s="127" t="s">
        <v>13</v>
      </c>
      <c r="B15" s="32"/>
      <c r="C15" s="104"/>
      <c r="D15" s="267"/>
      <c r="E15" s="267"/>
      <c r="F15" s="267"/>
      <c r="G15" s="32"/>
      <c r="H15" s="110"/>
      <c r="I15" s="110"/>
      <c r="J15" s="110"/>
      <c r="K15" s="110"/>
    </row>
    <row r="16" spans="1:11" ht="12.75" customHeight="1">
      <c r="A16" s="127" t="s">
        <v>14</v>
      </c>
      <c r="B16" s="32"/>
      <c r="C16" s="42"/>
      <c r="D16" s="274"/>
      <c r="E16" s="274"/>
      <c r="F16" s="274"/>
      <c r="G16" s="32"/>
      <c r="H16" s="110"/>
      <c r="I16" s="110"/>
      <c r="J16" s="110"/>
      <c r="K16" s="110"/>
    </row>
    <row r="17" spans="1:11" ht="12.75">
      <c r="A17" s="127" t="s">
        <v>15</v>
      </c>
      <c r="B17" s="32"/>
      <c r="C17" s="42"/>
      <c r="D17" s="270"/>
      <c r="E17" s="270"/>
      <c r="F17" s="270"/>
      <c r="G17" s="32"/>
      <c r="H17" s="110"/>
      <c r="I17" s="110"/>
      <c r="J17" s="110"/>
      <c r="K17" s="110"/>
    </row>
    <row r="18" spans="1:11" ht="12.75" customHeight="1" thickBot="1">
      <c r="A18" s="167" t="s">
        <v>16</v>
      </c>
      <c r="B18" s="196"/>
      <c r="C18" s="42"/>
      <c r="D18" s="274"/>
      <c r="E18" s="274"/>
      <c r="F18" s="274"/>
      <c r="G18" s="168" t="s">
        <v>488</v>
      </c>
      <c r="H18" s="152"/>
      <c r="I18" s="152"/>
      <c r="J18" s="152">
        <v>4555500</v>
      </c>
      <c r="K18" s="110">
        <f>SUM(H18:J18)</f>
        <v>4555500</v>
      </c>
    </row>
    <row r="19" spans="1:11" ht="15.75" customHeight="1" thickBot="1">
      <c r="A19" s="130" t="s">
        <v>17</v>
      </c>
      <c r="B19" s="52" t="s">
        <v>311</v>
      </c>
      <c r="C19" s="107">
        <f>+C8+C10+C11+C13+C14+C15+C16+C17+C18</f>
        <v>0</v>
      </c>
      <c r="D19" s="107">
        <f>+D8+D10+D11+D13+D14+D15+D16+D17+D18</f>
        <v>293212541</v>
      </c>
      <c r="E19" s="107">
        <f>+E8+E10+E11+E13+E14+E15+E16+E17+E18</f>
        <v>9880000</v>
      </c>
      <c r="F19" s="107">
        <f>+F8+F10+F11+F13+F14+F15+F16+F17+F18</f>
        <v>303092541</v>
      </c>
      <c r="G19" s="52" t="s">
        <v>312</v>
      </c>
      <c r="H19" s="112">
        <f>+H8+H10+H12+H13+H14+H15+H16+H17+H18</f>
        <v>2281840</v>
      </c>
      <c r="I19" s="112">
        <f>+I8+I10+I12+I13+I14+I15+I16+I17+I18</f>
        <v>334771304</v>
      </c>
      <c r="J19" s="112">
        <f>+J8+J10+J12+J13+J14+J15+J16+J17+J18</f>
        <v>2681348</v>
      </c>
      <c r="K19" s="112">
        <f>+K8+K10+K12+K13+K14+K15+K16+K17+K18</f>
        <v>339734492</v>
      </c>
    </row>
    <row r="20" spans="1:11" ht="12.75" customHeight="1">
      <c r="A20" s="125" t="s">
        <v>18</v>
      </c>
      <c r="B20" s="140" t="s">
        <v>136</v>
      </c>
      <c r="C20" s="147">
        <f>+C21+C22+C23+C24+C25</f>
        <v>0</v>
      </c>
      <c r="D20" s="273">
        <f>SUM(D21:D25)</f>
        <v>41558763</v>
      </c>
      <c r="E20" s="273"/>
      <c r="F20" s="273">
        <f>SUM(F21:F25)</f>
        <v>41558763</v>
      </c>
      <c r="G20" s="133" t="s">
        <v>112</v>
      </c>
      <c r="H20" s="41"/>
      <c r="I20" s="41"/>
      <c r="J20" s="41"/>
      <c r="K20" s="41"/>
    </row>
    <row r="21" spans="1:11" ht="12.75" customHeight="1">
      <c r="A21" s="127" t="s">
        <v>19</v>
      </c>
      <c r="B21" s="141" t="s">
        <v>125</v>
      </c>
      <c r="C21" s="42"/>
      <c r="D21" s="270">
        <f>I33-D19</f>
        <v>41558763</v>
      </c>
      <c r="E21" s="270"/>
      <c r="F21" s="270">
        <f>SUM(C21:E21)</f>
        <v>41558763</v>
      </c>
      <c r="G21" s="133" t="s">
        <v>114</v>
      </c>
      <c r="H21" s="43"/>
      <c r="I21" s="43"/>
      <c r="J21" s="43"/>
      <c r="K21" s="43"/>
    </row>
    <row r="22" spans="1:11" ht="12.75" customHeight="1">
      <c r="A22" s="125" t="s">
        <v>20</v>
      </c>
      <c r="B22" s="141" t="s">
        <v>126</v>
      </c>
      <c r="C22" s="42"/>
      <c r="D22" s="270"/>
      <c r="E22" s="270"/>
      <c r="F22" s="270"/>
      <c r="G22" s="133" t="s">
        <v>88</v>
      </c>
      <c r="H22" s="43"/>
      <c r="I22" s="43"/>
      <c r="J22" s="43"/>
      <c r="K22" s="43"/>
    </row>
    <row r="23" spans="1:11" ht="12.75" customHeight="1">
      <c r="A23" s="127" t="s">
        <v>21</v>
      </c>
      <c r="B23" s="141" t="s">
        <v>127</v>
      </c>
      <c r="C23" s="42"/>
      <c r="D23" s="270"/>
      <c r="E23" s="270"/>
      <c r="F23" s="270"/>
      <c r="G23" s="133" t="s">
        <v>89</v>
      </c>
      <c r="H23" s="43"/>
      <c r="I23" s="43"/>
      <c r="J23" s="43"/>
      <c r="K23" s="43"/>
    </row>
    <row r="24" spans="1:11" ht="12.75" customHeight="1">
      <c r="A24" s="125" t="s">
        <v>22</v>
      </c>
      <c r="B24" s="141" t="s">
        <v>128</v>
      </c>
      <c r="C24" s="42"/>
      <c r="D24" s="271"/>
      <c r="E24" s="271"/>
      <c r="F24" s="271"/>
      <c r="G24" s="132" t="s">
        <v>122</v>
      </c>
      <c r="H24" s="43"/>
      <c r="I24" s="43"/>
      <c r="J24" s="43"/>
      <c r="K24" s="43"/>
    </row>
    <row r="25" spans="1:11" ht="12.75" customHeight="1">
      <c r="A25" s="127" t="s">
        <v>23</v>
      </c>
      <c r="B25" s="142" t="s">
        <v>129</v>
      </c>
      <c r="C25" s="42"/>
      <c r="D25" s="270"/>
      <c r="E25" s="270"/>
      <c r="F25" s="270"/>
      <c r="G25" s="133" t="s">
        <v>115</v>
      </c>
      <c r="H25" s="43"/>
      <c r="I25" s="43"/>
      <c r="J25" s="43"/>
      <c r="K25" s="43"/>
    </row>
    <row r="26" spans="1:11" ht="12.75" customHeight="1">
      <c r="A26" s="125" t="s">
        <v>24</v>
      </c>
      <c r="B26" s="143" t="s">
        <v>130</v>
      </c>
      <c r="C26" s="135">
        <f>+C27+C28+C29+C30+C31</f>
        <v>0</v>
      </c>
      <c r="D26" s="273"/>
      <c r="E26" s="273"/>
      <c r="F26" s="273"/>
      <c r="G26" s="144" t="s">
        <v>113</v>
      </c>
      <c r="H26" s="43"/>
      <c r="I26" s="43"/>
      <c r="J26" s="43"/>
      <c r="K26" s="43"/>
    </row>
    <row r="27" spans="1:11" ht="12.75" customHeight="1">
      <c r="A27" s="127" t="s">
        <v>25</v>
      </c>
      <c r="B27" s="142" t="s">
        <v>131</v>
      </c>
      <c r="C27" s="42">
        <f>'5.1. sz. mell Önkorm'!C66</f>
        <v>0</v>
      </c>
      <c r="D27" s="274"/>
      <c r="E27" s="274"/>
      <c r="F27" s="274"/>
      <c r="G27" s="144" t="s">
        <v>304</v>
      </c>
      <c r="H27" s="43">
        <f>'1.sz.mell.összevont mérl.'!C143</f>
        <v>642000</v>
      </c>
      <c r="I27" s="43">
        <f>'1.sz.mell.összevont mérl.'!D143</f>
        <v>0</v>
      </c>
      <c r="J27" s="43"/>
      <c r="K27" s="110">
        <f>SUM(H27:J27)</f>
        <v>642000</v>
      </c>
    </row>
    <row r="28" spans="1:11" ht="12.75" customHeight="1">
      <c r="A28" s="125" t="s">
        <v>26</v>
      </c>
      <c r="B28" s="142" t="s">
        <v>132</v>
      </c>
      <c r="C28" s="42"/>
      <c r="D28" s="274"/>
      <c r="E28" s="274"/>
      <c r="F28" s="274"/>
      <c r="G28" s="139"/>
      <c r="H28" s="43"/>
      <c r="I28" s="43"/>
      <c r="J28" s="43"/>
      <c r="K28" s="43"/>
    </row>
    <row r="29" spans="1:11" ht="12.75" customHeight="1">
      <c r="A29" s="127" t="s">
        <v>27</v>
      </c>
      <c r="B29" s="141" t="s">
        <v>133</v>
      </c>
      <c r="C29" s="42"/>
      <c r="D29" s="274"/>
      <c r="E29" s="274"/>
      <c r="F29" s="274"/>
      <c r="G29" s="50"/>
      <c r="H29" s="43"/>
      <c r="I29" s="43"/>
      <c r="J29" s="43"/>
      <c r="K29" s="43"/>
    </row>
    <row r="30" spans="1:11" ht="12.75" customHeight="1">
      <c r="A30" s="125" t="s">
        <v>28</v>
      </c>
      <c r="B30" s="145" t="s">
        <v>134</v>
      </c>
      <c r="C30" s="42"/>
      <c r="D30" s="270"/>
      <c r="E30" s="270"/>
      <c r="F30" s="270"/>
      <c r="G30" s="32"/>
      <c r="H30" s="43"/>
      <c r="I30" s="43"/>
      <c r="J30" s="43"/>
      <c r="K30" s="43"/>
    </row>
    <row r="31" spans="1:11" ht="12.75" customHeight="1" thickBot="1">
      <c r="A31" s="127" t="s">
        <v>29</v>
      </c>
      <c r="B31" s="146" t="s">
        <v>135</v>
      </c>
      <c r="C31" s="42"/>
      <c r="D31" s="274"/>
      <c r="E31" s="274"/>
      <c r="F31" s="274"/>
      <c r="G31" s="50"/>
      <c r="H31" s="43"/>
      <c r="I31" s="43"/>
      <c r="J31" s="43"/>
      <c r="K31" s="43"/>
    </row>
    <row r="32" spans="1:11" ht="21.75" customHeight="1" thickBot="1">
      <c r="A32" s="130" t="s">
        <v>30</v>
      </c>
      <c r="B32" s="52" t="s">
        <v>301</v>
      </c>
      <c r="C32" s="107">
        <f>+C20+C26</f>
        <v>0</v>
      </c>
      <c r="D32" s="107">
        <f>+D20+D26</f>
        <v>41558763</v>
      </c>
      <c r="E32" s="107">
        <f>+E20+E26</f>
        <v>0</v>
      </c>
      <c r="F32" s="107">
        <f>+F20+F26</f>
        <v>41558763</v>
      </c>
      <c r="G32" s="52" t="s">
        <v>305</v>
      </c>
      <c r="H32" s="112">
        <f>SUM(H20:H31)</f>
        <v>642000</v>
      </c>
      <c r="I32" s="112">
        <f>SUM(I20:I31)</f>
        <v>0</v>
      </c>
      <c r="J32" s="112">
        <f>SUM(J20:J31)</f>
        <v>0</v>
      </c>
      <c r="K32" s="112">
        <f>SUM(K20:K31)</f>
        <v>642000</v>
      </c>
    </row>
    <row r="33" spans="1:11" ht="18" customHeight="1" thickBot="1">
      <c r="A33" s="130" t="s">
        <v>31</v>
      </c>
      <c r="B33" s="136" t="s">
        <v>306</v>
      </c>
      <c r="C33" s="137">
        <f>+C19+C32</f>
        <v>0</v>
      </c>
      <c r="D33" s="137">
        <f>+D19+D32</f>
        <v>334771304</v>
      </c>
      <c r="E33" s="137">
        <f>+E19+E32</f>
        <v>9880000</v>
      </c>
      <c r="F33" s="137">
        <f>+F19+F32</f>
        <v>344651304</v>
      </c>
      <c r="G33" s="136" t="s">
        <v>307</v>
      </c>
      <c r="H33" s="137">
        <f>+H19+H32</f>
        <v>2923840</v>
      </c>
      <c r="I33" s="137">
        <f>+I19+I32</f>
        <v>334771304</v>
      </c>
      <c r="J33" s="137">
        <f>+J19+J32</f>
        <v>2681348</v>
      </c>
      <c r="K33" s="137">
        <f>+K19+K32</f>
        <v>340376492</v>
      </c>
    </row>
    <row r="34" spans="1:11" ht="13.5" thickBot="1">
      <c r="A34" s="130" t="s">
        <v>32</v>
      </c>
      <c r="B34" s="136" t="s">
        <v>90</v>
      </c>
      <c r="C34" s="137">
        <f>IF(C19-H19&lt;0,H19-C19,"-")</f>
        <v>2281840</v>
      </c>
      <c r="D34" s="137"/>
      <c r="E34" s="137"/>
      <c r="F34" s="137">
        <f>IF(F19-K19&lt;0,K19-F19,"-")</f>
        <v>36641951</v>
      </c>
      <c r="G34" s="136" t="s">
        <v>91</v>
      </c>
      <c r="H34" s="137" t="str">
        <f>IF(C19-H19&gt;0,C19-H19,"-")</f>
        <v>-</v>
      </c>
      <c r="I34" s="137"/>
      <c r="J34" s="137"/>
      <c r="K34" s="137" t="str">
        <f>IF(F19-K19&gt;0,F19-K19,"-")</f>
        <v>-</v>
      </c>
    </row>
    <row r="35" spans="1:11" ht="13.5" thickBot="1">
      <c r="A35" s="130" t="s">
        <v>33</v>
      </c>
      <c r="B35" s="136" t="s">
        <v>123</v>
      </c>
      <c r="C35" s="137">
        <f>IF(C19+C20-H33&lt;0,H33-(C19+C20),"-")</f>
        <v>2923840</v>
      </c>
      <c r="D35" s="137"/>
      <c r="E35" s="137"/>
      <c r="F35" s="137" t="str">
        <f>IF(F19+F20-K33&lt;0,K33-(F19+F20),"-")</f>
        <v>-</v>
      </c>
      <c r="G35" s="136" t="s">
        <v>124</v>
      </c>
      <c r="H35" s="137" t="str">
        <f>IF(C19+C20-H33&gt;0,C19+C20-H33,"-")</f>
        <v>-</v>
      </c>
      <c r="I35" s="137"/>
      <c r="J35" s="137"/>
      <c r="K35" s="137">
        <f>IF(F19+F20-K33&gt;0,F19+F20-K33,"-")</f>
        <v>4274812</v>
      </c>
    </row>
  </sheetData>
  <sheetProtection/>
  <mergeCells count="3">
    <mergeCell ref="A5:A6"/>
    <mergeCell ref="G1:K1"/>
    <mergeCell ref="G2:K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31"/>
  <sheetViews>
    <sheetView workbookViewId="0" topLeftCell="A1">
      <pane xSplit="1" ySplit="6" topLeftCell="B28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2" sqref="B2:I2"/>
    </sheetView>
  </sheetViews>
  <sheetFormatPr defaultColWidth="9.00390625" defaultRowHeight="12.75"/>
  <cols>
    <col min="1" max="1" width="48.00390625" style="30" customWidth="1"/>
    <col min="2" max="2" width="21.00390625" style="29" bestFit="1" customWidth="1"/>
    <col min="3" max="3" width="16.375" style="29" customWidth="1"/>
    <col min="4" max="4" width="18.00390625" style="29" customWidth="1"/>
    <col min="5" max="5" width="16.625" style="29" customWidth="1"/>
    <col min="6" max="6" width="21.00390625" style="29" bestFit="1" customWidth="1"/>
    <col min="7" max="7" width="21.00390625" style="29" customWidth="1"/>
    <col min="8" max="8" width="21.00390625" style="29" bestFit="1" customWidth="1"/>
    <col min="9" max="9" width="18.875" style="37" customWidth="1"/>
    <col min="10" max="11" width="12.875" style="29" customWidth="1"/>
    <col min="12" max="12" width="13.875" style="29" customWidth="1"/>
    <col min="13" max="16384" width="9.375" style="29" customWidth="1"/>
  </cols>
  <sheetData>
    <row r="1" spans="2:9" ht="12.75">
      <c r="B1" s="320" t="s">
        <v>495</v>
      </c>
      <c r="C1" s="320"/>
      <c r="D1" s="320"/>
      <c r="E1" s="320"/>
      <c r="F1" s="320"/>
      <c r="G1" s="320"/>
      <c r="H1" s="320"/>
      <c r="I1" s="320"/>
    </row>
    <row r="2" spans="2:9" ht="12.75">
      <c r="B2" s="320" t="s">
        <v>497</v>
      </c>
      <c r="C2" s="320"/>
      <c r="D2" s="320"/>
      <c r="E2" s="320"/>
      <c r="F2" s="320"/>
      <c r="G2" s="320"/>
      <c r="H2" s="320"/>
      <c r="I2" s="320"/>
    </row>
    <row r="3" spans="1:9" ht="37.5" customHeight="1">
      <c r="A3" s="319" t="s">
        <v>405</v>
      </c>
      <c r="B3" s="319"/>
      <c r="C3" s="319"/>
      <c r="D3" s="319"/>
      <c r="E3" s="319"/>
      <c r="F3" s="319"/>
      <c r="G3" s="319"/>
      <c r="H3" s="319"/>
      <c r="I3" s="319"/>
    </row>
    <row r="4" spans="1:9" ht="14.25" thickBot="1">
      <c r="A4" s="59"/>
      <c r="B4" s="37"/>
      <c r="C4" s="37"/>
      <c r="D4" s="37"/>
      <c r="E4" s="37"/>
      <c r="F4" s="37"/>
      <c r="G4" s="37"/>
      <c r="H4" s="37"/>
      <c r="I4" s="33" t="s">
        <v>354</v>
      </c>
    </row>
    <row r="5" spans="1:9" s="31" customFormat="1" ht="44.25" customHeight="1" thickBot="1">
      <c r="A5" s="229" t="s">
        <v>47</v>
      </c>
      <c r="B5" s="230" t="s">
        <v>48</v>
      </c>
      <c r="C5" s="230" t="s">
        <v>49</v>
      </c>
      <c r="D5" s="230" t="s">
        <v>403</v>
      </c>
      <c r="E5" s="28" t="s">
        <v>400</v>
      </c>
      <c r="F5" s="264" t="s">
        <v>401</v>
      </c>
      <c r="G5" s="264" t="s">
        <v>445</v>
      </c>
      <c r="H5" s="264" t="s">
        <v>444</v>
      </c>
      <c r="I5" s="231" t="s">
        <v>404</v>
      </c>
    </row>
    <row r="6" spans="1:9" s="37" customFormat="1" ht="12" customHeight="1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/>
      <c r="H6" s="35">
        <v>7</v>
      </c>
      <c r="I6" s="36">
        <v>8</v>
      </c>
    </row>
    <row r="7" spans="1:9" ht="18" customHeight="1" thickBot="1">
      <c r="A7" s="249" t="s">
        <v>348</v>
      </c>
      <c r="B7" s="237"/>
      <c r="C7" s="238"/>
      <c r="D7" s="237"/>
      <c r="E7" s="237"/>
      <c r="F7" s="275"/>
      <c r="G7" s="275"/>
      <c r="H7" s="275"/>
      <c r="I7" s="239">
        <f>B7-E7</f>
        <v>0</v>
      </c>
    </row>
    <row r="8" spans="1:9" ht="15.75">
      <c r="A8" s="232" t="s">
        <v>397</v>
      </c>
      <c r="B8" s="233">
        <v>8420000</v>
      </c>
      <c r="C8" s="234" t="s">
        <v>428</v>
      </c>
      <c r="D8" s="233">
        <v>2526030</v>
      </c>
      <c r="E8" s="233"/>
      <c r="F8" s="276">
        <v>5893970</v>
      </c>
      <c r="G8" s="276"/>
      <c r="H8" s="276">
        <f aca="true" t="shared" si="0" ref="H8:H18">SUM(E8:G8)</f>
        <v>5893970</v>
      </c>
      <c r="I8" s="235"/>
    </row>
    <row r="9" spans="1:9" ht="15.75">
      <c r="A9" s="232" t="s">
        <v>417</v>
      </c>
      <c r="B9" s="276">
        <v>34353736</v>
      </c>
      <c r="C9" s="234"/>
      <c r="D9" s="233"/>
      <c r="E9" s="233"/>
      <c r="F9" s="276">
        <v>34353736</v>
      </c>
      <c r="G9" s="276">
        <f>-5228652+444500</f>
        <v>-4784152</v>
      </c>
      <c r="H9" s="276">
        <f t="shared" si="0"/>
        <v>29569584</v>
      </c>
      <c r="I9" s="235"/>
    </row>
    <row r="10" spans="1:9" ht="15.75">
      <c r="A10" s="232" t="s">
        <v>418</v>
      </c>
      <c r="B10" s="276">
        <v>1050000</v>
      </c>
      <c r="C10" s="234"/>
      <c r="D10" s="233"/>
      <c r="E10" s="233"/>
      <c r="F10" s="276">
        <v>1050000</v>
      </c>
      <c r="G10" s="276"/>
      <c r="H10" s="276">
        <f t="shared" si="0"/>
        <v>1050000</v>
      </c>
      <c r="I10" s="235"/>
    </row>
    <row r="11" spans="1:9" ht="15.75">
      <c r="A11" s="232" t="s">
        <v>419</v>
      </c>
      <c r="B11" s="276">
        <v>255000</v>
      </c>
      <c r="C11" s="234"/>
      <c r="D11" s="233"/>
      <c r="E11" s="233"/>
      <c r="F11" s="276">
        <v>255000</v>
      </c>
      <c r="G11" s="276"/>
      <c r="H11" s="276">
        <f t="shared" si="0"/>
        <v>255000</v>
      </c>
      <c r="I11" s="235"/>
    </row>
    <row r="12" spans="1:9" ht="15.75">
      <c r="A12" s="232" t="s">
        <v>420</v>
      </c>
      <c r="B12" s="276">
        <v>6500000</v>
      </c>
      <c r="C12" s="234"/>
      <c r="D12" s="233"/>
      <c r="E12" s="233"/>
      <c r="F12" s="276">
        <v>6500000</v>
      </c>
      <c r="G12" s="276">
        <v>-1000000</v>
      </c>
      <c r="H12" s="276">
        <f t="shared" si="0"/>
        <v>5500000</v>
      </c>
      <c r="I12" s="235"/>
    </row>
    <row r="13" spans="1:9" ht="15.75">
      <c r="A13" s="232" t="s">
        <v>421</v>
      </c>
      <c r="B13" s="276">
        <v>27730291</v>
      </c>
      <c r="C13" s="234"/>
      <c r="D13" s="233"/>
      <c r="E13" s="233"/>
      <c r="F13" s="276">
        <v>27730291</v>
      </c>
      <c r="G13" s="276"/>
      <c r="H13" s="276">
        <f t="shared" si="0"/>
        <v>27730291</v>
      </c>
      <c r="I13" s="235"/>
    </row>
    <row r="14" spans="1:9" ht="15.75">
      <c r="A14" s="232" t="s">
        <v>422</v>
      </c>
      <c r="B14" s="276">
        <v>135758508</v>
      </c>
      <c r="C14" s="234"/>
      <c r="D14" s="233"/>
      <c r="E14" s="233"/>
      <c r="F14" s="276">
        <v>135758508</v>
      </c>
      <c r="G14" s="276"/>
      <c r="H14" s="276">
        <f t="shared" si="0"/>
        <v>135758508</v>
      </c>
      <c r="I14" s="235"/>
    </row>
    <row r="15" spans="1:9" ht="15.75">
      <c r="A15" s="232" t="s">
        <v>423</v>
      </c>
      <c r="B15" s="276">
        <v>95423037</v>
      </c>
      <c r="C15" s="234"/>
      <c r="D15" s="233"/>
      <c r="E15" s="233"/>
      <c r="F15" s="276">
        <v>95423037</v>
      </c>
      <c r="G15" s="276">
        <v>-95423037</v>
      </c>
      <c r="H15" s="276">
        <f t="shared" si="0"/>
        <v>0</v>
      </c>
      <c r="I15" s="235"/>
    </row>
    <row r="16" spans="1:9" ht="15.75">
      <c r="A16" s="232" t="s">
        <v>424</v>
      </c>
      <c r="B16" s="276">
        <v>17000000</v>
      </c>
      <c r="C16" s="234"/>
      <c r="D16" s="233"/>
      <c r="E16" s="233"/>
      <c r="F16" s="276">
        <v>17000000</v>
      </c>
      <c r="G16" s="276"/>
      <c r="H16" s="276">
        <f t="shared" si="0"/>
        <v>17000000</v>
      </c>
      <c r="I16" s="235"/>
    </row>
    <row r="17" spans="1:9" ht="15.75">
      <c r="A17" s="232" t="s">
        <v>425</v>
      </c>
      <c r="B17" s="233">
        <v>774700</v>
      </c>
      <c r="C17" s="234"/>
      <c r="D17" s="233"/>
      <c r="E17" s="233">
        <v>774700</v>
      </c>
      <c r="F17" s="276"/>
      <c r="G17" s="276"/>
      <c r="H17" s="276">
        <f t="shared" si="0"/>
        <v>774700</v>
      </c>
      <c r="I17" s="235"/>
    </row>
    <row r="18" spans="1:9" ht="15.75">
      <c r="A18" s="232" t="s">
        <v>487</v>
      </c>
      <c r="B18" s="233"/>
      <c r="C18" s="234"/>
      <c r="D18" s="233"/>
      <c r="E18" s="233"/>
      <c r="F18" s="276"/>
      <c r="G18" s="276">
        <v>1410000</v>
      </c>
      <c r="H18" s="276">
        <f t="shared" si="0"/>
        <v>1410000</v>
      </c>
      <c r="I18" s="235"/>
    </row>
    <row r="19" spans="1:9" ht="15.75">
      <c r="A19" s="232"/>
      <c r="B19" s="233"/>
      <c r="C19" s="234"/>
      <c r="D19" s="233"/>
      <c r="E19" s="233"/>
      <c r="F19" s="276"/>
      <c r="G19" s="276"/>
      <c r="H19" s="276"/>
      <c r="I19" s="235">
        <f>B19-E19</f>
        <v>0</v>
      </c>
    </row>
    <row r="20" spans="1:9" ht="16.5" thickBot="1">
      <c r="A20" s="232"/>
      <c r="B20" s="233"/>
      <c r="C20" s="234"/>
      <c r="D20" s="233"/>
      <c r="E20" s="233"/>
      <c r="F20" s="276"/>
      <c r="G20" s="276"/>
      <c r="H20" s="276"/>
      <c r="I20" s="235"/>
    </row>
    <row r="21" spans="1:9" ht="36.75" customHeight="1" thickBot="1">
      <c r="A21" s="243" t="s">
        <v>349</v>
      </c>
      <c r="B21" s="244">
        <f aca="true" t="shared" si="1" ref="B21:I21">SUM(B8:B20)</f>
        <v>327265272</v>
      </c>
      <c r="C21" s="244">
        <f t="shared" si="1"/>
        <v>0</v>
      </c>
      <c r="D21" s="244">
        <f t="shared" si="1"/>
        <v>2526030</v>
      </c>
      <c r="E21" s="244">
        <f t="shared" si="1"/>
        <v>774700</v>
      </c>
      <c r="F21" s="244">
        <f t="shared" si="1"/>
        <v>323964542</v>
      </c>
      <c r="G21" s="244">
        <f t="shared" si="1"/>
        <v>-99797189</v>
      </c>
      <c r="H21" s="244">
        <f t="shared" si="1"/>
        <v>224942053</v>
      </c>
      <c r="I21" s="244">
        <f t="shared" si="1"/>
        <v>0</v>
      </c>
    </row>
    <row r="22" spans="1:9" ht="16.5" thickBot="1">
      <c r="A22" s="249" t="s">
        <v>351</v>
      </c>
      <c r="B22" s="240"/>
      <c r="C22" s="241"/>
      <c r="D22" s="240"/>
      <c r="E22" s="240"/>
      <c r="F22" s="277"/>
      <c r="G22" s="277"/>
      <c r="H22" s="277"/>
      <c r="I22" s="242">
        <f>B22-E22</f>
        <v>0</v>
      </c>
    </row>
    <row r="23" spans="1:9" ht="15.75">
      <c r="A23" s="232" t="s">
        <v>358</v>
      </c>
      <c r="B23" s="233">
        <v>635000</v>
      </c>
      <c r="C23" s="234" t="s">
        <v>427</v>
      </c>
      <c r="D23" s="233"/>
      <c r="E23" s="233">
        <v>635000</v>
      </c>
      <c r="F23" s="276">
        <v>0</v>
      </c>
      <c r="G23" s="276"/>
      <c r="H23" s="276">
        <f>SUM(E23:F23)</f>
        <v>635000</v>
      </c>
      <c r="I23" s="235">
        <f>B23-E23</f>
        <v>0</v>
      </c>
    </row>
    <row r="24" spans="1:9" ht="15.75">
      <c r="A24" s="232"/>
      <c r="B24" s="233"/>
      <c r="C24" s="234"/>
      <c r="D24" s="233"/>
      <c r="E24" s="233"/>
      <c r="F24" s="276"/>
      <c r="G24" s="276"/>
      <c r="H24" s="276"/>
      <c r="I24" s="235"/>
    </row>
    <row r="25" spans="1:9" ht="16.5" thickBot="1">
      <c r="A25" s="232"/>
      <c r="B25" s="233"/>
      <c r="C25" s="234"/>
      <c r="D25" s="233"/>
      <c r="E25" s="233"/>
      <c r="F25" s="276"/>
      <c r="G25" s="276"/>
      <c r="H25" s="276"/>
      <c r="I25" s="235"/>
    </row>
    <row r="26" spans="1:9" ht="36.75" customHeight="1" thickBot="1">
      <c r="A26" s="243" t="s">
        <v>352</v>
      </c>
      <c r="B26" s="244">
        <f aca="true" t="shared" si="2" ref="B26:I26">SUM(B23:B25)</f>
        <v>635000</v>
      </c>
      <c r="C26" s="250">
        <f t="shared" si="2"/>
        <v>0</v>
      </c>
      <c r="D26" s="244">
        <f t="shared" si="2"/>
        <v>0</v>
      </c>
      <c r="E26" s="244">
        <f t="shared" si="2"/>
        <v>635000</v>
      </c>
      <c r="F26" s="244">
        <f t="shared" si="2"/>
        <v>0</v>
      </c>
      <c r="G26" s="244"/>
      <c r="H26" s="244">
        <f t="shared" si="2"/>
        <v>635000</v>
      </c>
      <c r="I26" s="244">
        <f t="shared" si="2"/>
        <v>0</v>
      </c>
    </row>
    <row r="27" spans="1:9" ht="16.5" thickBot="1">
      <c r="A27" s="249" t="s">
        <v>341</v>
      </c>
      <c r="B27" s="248"/>
      <c r="C27" s="241"/>
      <c r="D27" s="240"/>
      <c r="E27" s="240"/>
      <c r="F27" s="277"/>
      <c r="G27" s="277"/>
      <c r="H27" s="277"/>
      <c r="I27" s="242">
        <f>B27-E27</f>
        <v>0</v>
      </c>
    </row>
    <row r="28" spans="1:9" ht="15.75">
      <c r="A28" s="232" t="s">
        <v>358</v>
      </c>
      <c r="B28" s="233">
        <v>514000</v>
      </c>
      <c r="C28" s="234" t="s">
        <v>427</v>
      </c>
      <c r="D28" s="233"/>
      <c r="E28" s="233">
        <v>514000</v>
      </c>
      <c r="F28" s="276"/>
      <c r="G28" s="276"/>
      <c r="H28" s="276">
        <f>SUM(E28:F28)</f>
        <v>514000</v>
      </c>
      <c r="I28" s="235"/>
    </row>
    <row r="29" spans="1:9" ht="16.5" thickBot="1">
      <c r="A29" s="232"/>
      <c r="B29" s="233"/>
      <c r="C29" s="234"/>
      <c r="D29" s="233"/>
      <c r="E29" s="233"/>
      <c r="F29" s="276"/>
      <c r="G29" s="276"/>
      <c r="H29" s="276"/>
      <c r="I29" s="235">
        <f>B29-E29</f>
        <v>0</v>
      </c>
    </row>
    <row r="30" spans="1:9" ht="36.75" customHeight="1" thickBot="1">
      <c r="A30" s="243" t="s">
        <v>350</v>
      </c>
      <c r="B30" s="244">
        <f>SUM(B28:B29)</f>
        <v>514000</v>
      </c>
      <c r="C30" s="250">
        <f>SUM(C29:C29)</f>
        <v>0</v>
      </c>
      <c r="D30" s="244">
        <f>SUM(D28:D29)</f>
        <v>0</v>
      </c>
      <c r="E30" s="244">
        <f>SUM(E28:E29)</f>
        <v>514000</v>
      </c>
      <c r="F30" s="244">
        <f>SUM(F28:F29)</f>
        <v>0</v>
      </c>
      <c r="G30" s="244"/>
      <c r="H30" s="244">
        <f>SUM(H28:H29)</f>
        <v>514000</v>
      </c>
      <c r="I30" s="244">
        <f>SUM(I28:I29)</f>
        <v>0</v>
      </c>
    </row>
    <row r="31" spans="1:9" ht="36.75" customHeight="1" thickBot="1">
      <c r="A31" s="246" t="s">
        <v>353</v>
      </c>
      <c r="B31" s="247">
        <f aca="true" t="shared" si="3" ref="B31:I31">SUM(B30,B26,B21)</f>
        <v>328414272</v>
      </c>
      <c r="C31" s="247">
        <f t="shared" si="3"/>
        <v>0</v>
      </c>
      <c r="D31" s="247">
        <f t="shared" si="3"/>
        <v>2526030</v>
      </c>
      <c r="E31" s="247">
        <f t="shared" si="3"/>
        <v>1923700</v>
      </c>
      <c r="F31" s="247">
        <f t="shared" si="3"/>
        <v>323964542</v>
      </c>
      <c r="G31" s="247"/>
      <c r="H31" s="247">
        <f t="shared" si="3"/>
        <v>226091053</v>
      </c>
      <c r="I31" s="247">
        <f t="shared" si="3"/>
        <v>0</v>
      </c>
    </row>
  </sheetData>
  <sheetProtection/>
  <mergeCells count="3">
    <mergeCell ref="A3:I3"/>
    <mergeCell ref="B2:I2"/>
    <mergeCell ref="B1:I1"/>
  </mergeCells>
  <printOptions horizontalCentered="1"/>
  <pageMargins left="0" right="0" top="0.3937007874015748" bottom="0.3937007874015748" header="0.3937007874015748" footer="0.1968503937007874"/>
  <pageSetup fitToWidth="0" fitToHeight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10"/>
  <sheetViews>
    <sheetView workbookViewId="0" topLeftCell="A1">
      <selection activeCell="B2" sqref="B2:I2"/>
    </sheetView>
  </sheetViews>
  <sheetFormatPr defaultColWidth="9.00390625" defaultRowHeight="12.75"/>
  <cols>
    <col min="1" max="1" width="53.50390625" style="30" customWidth="1"/>
    <col min="2" max="2" width="17.00390625" style="29" customWidth="1"/>
    <col min="3" max="3" width="16.375" style="29" customWidth="1"/>
    <col min="4" max="4" width="18.00390625" style="29" customWidth="1"/>
    <col min="5" max="8" width="16.625" style="29" customWidth="1"/>
    <col min="9" max="9" width="18.875" style="29" customWidth="1"/>
    <col min="10" max="11" width="12.875" style="29" customWidth="1"/>
    <col min="12" max="12" width="13.875" style="29" customWidth="1"/>
    <col min="13" max="16384" width="9.375" style="29" customWidth="1"/>
  </cols>
  <sheetData>
    <row r="1" spans="2:9" ht="25.5" customHeight="1">
      <c r="B1" s="320" t="s">
        <v>496</v>
      </c>
      <c r="C1" s="320"/>
      <c r="D1" s="320"/>
      <c r="E1" s="320"/>
      <c r="F1" s="320"/>
      <c r="G1" s="320"/>
      <c r="H1" s="320"/>
      <c r="I1" s="320"/>
    </row>
    <row r="2" spans="2:9" ht="25.5" customHeight="1">
      <c r="B2" s="320" t="s">
        <v>500</v>
      </c>
      <c r="C2" s="320"/>
      <c r="D2" s="320"/>
      <c r="E2" s="320"/>
      <c r="F2" s="320"/>
      <c r="G2" s="320"/>
      <c r="H2" s="320"/>
      <c r="I2" s="320"/>
    </row>
    <row r="3" spans="1:9" ht="64.5" customHeight="1">
      <c r="A3" s="319" t="s">
        <v>406</v>
      </c>
      <c r="B3" s="319"/>
      <c r="C3" s="319"/>
      <c r="D3" s="319"/>
      <c r="E3" s="319"/>
      <c r="F3" s="319"/>
      <c r="G3" s="319"/>
      <c r="H3" s="319"/>
      <c r="I3" s="319"/>
    </row>
    <row r="4" spans="1:9" ht="23.25" customHeight="1" thickBot="1">
      <c r="A4" s="59"/>
      <c r="B4" s="37"/>
      <c r="C4" s="37"/>
      <c r="D4" s="37"/>
      <c r="E4" s="37"/>
      <c r="F4" s="37"/>
      <c r="G4" s="37"/>
      <c r="H4" s="37"/>
      <c r="I4" s="33" t="s">
        <v>354</v>
      </c>
    </row>
    <row r="5" spans="1:9" s="31" customFormat="1" ht="48.75" customHeight="1" thickBot="1">
      <c r="A5" s="229" t="s">
        <v>50</v>
      </c>
      <c r="B5" s="230" t="s">
        <v>48</v>
      </c>
      <c r="C5" s="230" t="s">
        <v>49</v>
      </c>
      <c r="D5" s="230" t="s">
        <v>403</v>
      </c>
      <c r="E5" s="28" t="s">
        <v>400</v>
      </c>
      <c r="F5" s="264" t="s">
        <v>401</v>
      </c>
      <c r="G5" s="264" t="s">
        <v>445</v>
      </c>
      <c r="H5" s="264" t="s">
        <v>444</v>
      </c>
      <c r="I5" s="231" t="s">
        <v>404</v>
      </c>
    </row>
    <row r="6" spans="1:9" s="37" customFormat="1" ht="15" customHeight="1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/>
      <c r="H6" s="35">
        <v>7</v>
      </c>
      <c r="I6" s="36">
        <v>8</v>
      </c>
    </row>
    <row r="7" spans="1:9" ht="40.5" customHeight="1">
      <c r="A7" s="236" t="s">
        <v>426</v>
      </c>
      <c r="B7" s="233"/>
      <c r="C7" s="234" t="s">
        <v>427</v>
      </c>
      <c r="D7" s="233"/>
      <c r="E7" s="233">
        <v>358140</v>
      </c>
      <c r="F7" s="276"/>
      <c r="G7" s="276"/>
      <c r="H7" s="276">
        <f>SUM(E7:G7)</f>
        <v>358140</v>
      </c>
      <c r="I7" s="235"/>
    </row>
    <row r="8" spans="1:9" ht="40.5" customHeight="1">
      <c r="A8" s="232" t="s">
        <v>423</v>
      </c>
      <c r="B8" s="233"/>
      <c r="C8" s="234"/>
      <c r="D8" s="233"/>
      <c r="E8" s="233"/>
      <c r="F8" s="276"/>
      <c r="G8" s="276">
        <v>95423037</v>
      </c>
      <c r="H8" s="276">
        <f>SUM(E8:G8)</f>
        <v>95423037</v>
      </c>
      <c r="I8" s="235"/>
    </row>
    <row r="9" spans="1:9" ht="40.5" customHeight="1" thickBot="1">
      <c r="A9" s="236"/>
      <c r="B9" s="233"/>
      <c r="C9" s="234"/>
      <c r="D9" s="233"/>
      <c r="E9" s="233"/>
      <c r="F9" s="276"/>
      <c r="G9" s="276"/>
      <c r="H9" s="276">
        <f>SUM(E9:G9)</f>
        <v>0</v>
      </c>
      <c r="I9" s="235"/>
    </row>
    <row r="10" spans="1:9" s="39" customFormat="1" ht="30.75" customHeight="1" thickBot="1">
      <c r="A10" s="226" t="s">
        <v>46</v>
      </c>
      <c r="B10" s="227">
        <f>SUM(B7:B9)</f>
        <v>0</v>
      </c>
      <c r="C10" s="228"/>
      <c r="D10" s="227">
        <f aca="true" t="shared" si="0" ref="D10:I10">SUM(D7:D9)</f>
        <v>0</v>
      </c>
      <c r="E10" s="227">
        <f t="shared" si="0"/>
        <v>358140</v>
      </c>
      <c r="F10" s="227">
        <f t="shared" si="0"/>
        <v>0</v>
      </c>
      <c r="G10" s="227">
        <f t="shared" si="0"/>
        <v>95423037</v>
      </c>
      <c r="H10" s="227">
        <f t="shared" si="0"/>
        <v>95781177</v>
      </c>
      <c r="I10" s="227">
        <f t="shared" si="0"/>
        <v>0</v>
      </c>
    </row>
  </sheetData>
  <sheetProtection/>
  <mergeCells count="3">
    <mergeCell ref="A3:I3"/>
    <mergeCell ref="B2:I2"/>
    <mergeCell ref="B1:I1"/>
  </mergeCells>
  <printOptions horizontalCentered="1"/>
  <pageMargins left="0.7874015748031497" right="0.7874015748031497" top="1.220472440944882" bottom="0.984251968503937" header="0.7874015748031497" footer="0.7874015748031497"/>
  <pageSetup fitToHeight="1" fitToWidth="1" horizontalDpi="300" verticalDpi="300" orientation="landscape" paperSize="9" scale="75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7"/>
  <sheetViews>
    <sheetView zoomScale="130" zoomScaleNormal="130" zoomScaleSheetLayoutView="85" workbookViewId="0" topLeftCell="A64">
      <selection activeCell="B2" sqref="B2:F2"/>
    </sheetView>
  </sheetViews>
  <sheetFormatPr defaultColWidth="9.00390625" defaultRowHeight="12.75"/>
  <cols>
    <col min="1" max="1" width="8.125" style="164" customWidth="1"/>
    <col min="2" max="2" width="59.50390625" style="165" customWidth="1"/>
    <col min="3" max="3" width="13.875" style="166" customWidth="1"/>
    <col min="4" max="4" width="12.625" style="166" bestFit="1" customWidth="1"/>
    <col min="5" max="5" width="12.625" style="166" customWidth="1"/>
    <col min="6" max="6" width="13.875" style="166" customWidth="1"/>
    <col min="7" max="8" width="9.375" style="2" customWidth="1"/>
    <col min="9" max="9" width="12.50390625" style="2" bestFit="1" customWidth="1"/>
    <col min="10" max="16384" width="9.375" style="2" customWidth="1"/>
  </cols>
  <sheetData>
    <row r="1" spans="1:6" s="1" customFormat="1" ht="16.5" customHeight="1">
      <c r="A1" s="65"/>
      <c r="B1" s="325" t="s">
        <v>501</v>
      </c>
      <c r="C1" s="325"/>
      <c r="D1" s="325"/>
      <c r="E1" s="325"/>
      <c r="F1" s="325"/>
    </row>
    <row r="2" spans="1:6" s="1" customFormat="1" ht="16.5" customHeight="1" thickBot="1">
      <c r="A2" s="65"/>
      <c r="B2" s="326" t="s">
        <v>502</v>
      </c>
      <c r="C2" s="326"/>
      <c r="D2" s="326"/>
      <c r="E2" s="326"/>
      <c r="F2" s="326"/>
    </row>
    <row r="3" spans="1:6" s="45" customFormat="1" ht="21" customHeight="1" thickBot="1">
      <c r="A3" s="170" t="s">
        <v>45</v>
      </c>
      <c r="B3" s="148" t="s">
        <v>346</v>
      </c>
      <c r="C3" s="225"/>
      <c r="D3" s="225"/>
      <c r="E3" s="225"/>
      <c r="F3" s="225"/>
    </row>
    <row r="4" spans="1:6" s="285" customFormat="1" ht="24.75" thickBot="1">
      <c r="A4" s="283" t="s">
        <v>116</v>
      </c>
      <c r="B4" s="149" t="s">
        <v>429</v>
      </c>
      <c r="C4" s="284" t="s">
        <v>391</v>
      </c>
      <c r="D4" s="264" t="s">
        <v>401</v>
      </c>
      <c r="E4" s="264" t="s">
        <v>445</v>
      </c>
      <c r="F4" s="264" t="s">
        <v>444</v>
      </c>
    </row>
    <row r="5" spans="1:6" s="46" customFormat="1" ht="15.75" customHeight="1" thickBot="1">
      <c r="A5" s="67"/>
      <c r="B5" s="67"/>
      <c r="C5" s="324" t="s">
        <v>354</v>
      </c>
      <c r="D5" s="324"/>
      <c r="E5" s="324"/>
      <c r="F5" s="324"/>
    </row>
    <row r="6" spans="1:6" ht="13.5" thickBot="1">
      <c r="A6" s="171" t="s">
        <v>118</v>
      </c>
      <c r="B6" s="69" t="s">
        <v>38</v>
      </c>
      <c r="C6" s="321" t="s">
        <v>39</v>
      </c>
      <c r="D6" s="322"/>
      <c r="E6" s="322"/>
      <c r="F6" s="323"/>
    </row>
    <row r="7" spans="1:6" s="40" customFormat="1" ht="12.75" customHeight="1" thickBot="1">
      <c r="A7" s="61">
        <v>1</v>
      </c>
      <c r="B7" s="62">
        <v>2</v>
      </c>
      <c r="C7" s="63">
        <v>3</v>
      </c>
      <c r="D7" s="63">
        <v>4</v>
      </c>
      <c r="E7" s="63"/>
      <c r="F7" s="63">
        <v>5</v>
      </c>
    </row>
    <row r="8" spans="1:6" s="40" customFormat="1" ht="15.75" customHeight="1" thickBot="1">
      <c r="A8" s="70"/>
      <c r="B8" s="71" t="s">
        <v>40</v>
      </c>
      <c r="C8" s="150"/>
      <c r="D8" s="150"/>
      <c r="E8" s="150"/>
      <c r="F8" s="150"/>
    </row>
    <row r="9" spans="1:6" s="40" customFormat="1" ht="12" customHeight="1" thickBot="1">
      <c r="A9" s="25" t="s">
        <v>6</v>
      </c>
      <c r="B9" s="19" t="s">
        <v>137</v>
      </c>
      <c r="C9" s="92">
        <f>+C10+C11+C12+C13+C14+C15</f>
        <v>96892233</v>
      </c>
      <c r="D9" s="92">
        <f>+D10+D11+D12+D13+D14+D15</f>
        <v>169879</v>
      </c>
      <c r="E9" s="92">
        <f>+E10+E11+E12+E13+E14+E15</f>
        <v>24481</v>
      </c>
      <c r="F9" s="92">
        <f>+F10+F11+F12+F13+F14+F15</f>
        <v>97086593</v>
      </c>
    </row>
    <row r="10" spans="1:6" s="47" customFormat="1" ht="12" customHeight="1">
      <c r="A10" s="197" t="s">
        <v>63</v>
      </c>
      <c r="B10" s="180" t="s">
        <v>138</v>
      </c>
      <c r="C10" s="95">
        <f>'[3]Összesítő'!$D$305</f>
        <v>27784157</v>
      </c>
      <c r="D10" s="95"/>
      <c r="E10" s="95"/>
      <c r="F10" s="95">
        <f aca="true" t="shared" si="0" ref="F10:F15">SUM(C10:E10)</f>
        <v>27784157</v>
      </c>
    </row>
    <row r="11" spans="1:6" s="48" customFormat="1" ht="12" customHeight="1">
      <c r="A11" s="198" t="s">
        <v>64</v>
      </c>
      <c r="B11" s="181" t="s">
        <v>139</v>
      </c>
      <c r="C11" s="95">
        <f>'[3]Összesítő'!$D$306</f>
        <v>41523234</v>
      </c>
      <c r="D11" s="95"/>
      <c r="E11" s="95"/>
      <c r="F11" s="95">
        <f t="shared" si="0"/>
        <v>41523234</v>
      </c>
    </row>
    <row r="12" spans="1:6" s="48" customFormat="1" ht="12" customHeight="1">
      <c r="A12" s="198" t="s">
        <v>65</v>
      </c>
      <c r="B12" s="181" t="s">
        <v>140</v>
      </c>
      <c r="C12" s="95">
        <f>'[3]Összesítő'!$D$307</f>
        <v>24933732</v>
      </c>
      <c r="D12" s="95">
        <v>73463</v>
      </c>
      <c r="E12" s="95">
        <v>24999</v>
      </c>
      <c r="F12" s="95">
        <f t="shared" si="0"/>
        <v>25032194</v>
      </c>
    </row>
    <row r="13" spans="1:6" s="48" customFormat="1" ht="12" customHeight="1">
      <c r="A13" s="198" t="s">
        <v>66</v>
      </c>
      <c r="B13" s="181" t="s">
        <v>141</v>
      </c>
      <c r="C13" s="95">
        <f>'[3]Összesítő'!$D$308</f>
        <v>2651110</v>
      </c>
      <c r="D13" s="95"/>
      <c r="E13" s="95"/>
      <c r="F13" s="95">
        <f t="shared" si="0"/>
        <v>2651110</v>
      </c>
    </row>
    <row r="14" spans="1:6" s="48" customFormat="1" ht="12" customHeight="1">
      <c r="A14" s="198" t="s">
        <v>83</v>
      </c>
      <c r="B14" s="181" t="s">
        <v>142</v>
      </c>
      <c r="C14" s="95"/>
      <c r="D14" s="95"/>
      <c r="E14" s="95"/>
      <c r="F14" s="95">
        <f t="shared" si="0"/>
        <v>0</v>
      </c>
    </row>
    <row r="15" spans="1:6" s="47" customFormat="1" ht="12" customHeight="1" thickBot="1">
      <c r="A15" s="199" t="s">
        <v>67</v>
      </c>
      <c r="B15" s="182" t="s">
        <v>143</v>
      </c>
      <c r="C15" s="95"/>
      <c r="D15" s="95">
        <v>96416</v>
      </c>
      <c r="E15" s="95">
        <v>-518</v>
      </c>
      <c r="F15" s="95">
        <f t="shared" si="0"/>
        <v>95898</v>
      </c>
    </row>
    <row r="16" spans="1:6" s="47" customFormat="1" ht="12" customHeight="1" thickBot="1">
      <c r="A16" s="25" t="s">
        <v>7</v>
      </c>
      <c r="B16" s="87" t="s">
        <v>144</v>
      </c>
      <c r="C16" s="92">
        <f>+C17+C18+C19+C20+C21</f>
        <v>16503000</v>
      </c>
      <c r="D16" s="92">
        <f>+D17+D18+D19+D20+D21</f>
        <v>987653</v>
      </c>
      <c r="E16" s="92">
        <f>+E17+E18+E19+E20+E21</f>
        <v>6323875</v>
      </c>
      <c r="F16" s="92">
        <f>+F17+F18+F19+F20+F21</f>
        <v>23814528</v>
      </c>
    </row>
    <row r="17" spans="1:6" s="47" customFormat="1" ht="12" customHeight="1">
      <c r="A17" s="197" t="s">
        <v>69</v>
      </c>
      <c r="B17" s="180" t="s">
        <v>145</v>
      </c>
      <c r="C17" s="95"/>
      <c r="D17" s="95">
        <f>'[2]összesítő-onkormanyzat'!$S$16</f>
        <v>987653</v>
      </c>
      <c r="E17" s="95"/>
      <c r="F17" s="95">
        <f aca="true" t="shared" si="1" ref="F17:F22">SUM(C17:E17)</f>
        <v>987653</v>
      </c>
    </row>
    <row r="18" spans="1:6" s="47" customFormat="1" ht="12" customHeight="1">
      <c r="A18" s="198" t="s">
        <v>70</v>
      </c>
      <c r="B18" s="181" t="s">
        <v>146</v>
      </c>
      <c r="C18" s="95"/>
      <c r="D18" s="95"/>
      <c r="E18" s="95"/>
      <c r="F18" s="95">
        <f t="shared" si="1"/>
        <v>0</v>
      </c>
    </row>
    <row r="19" spans="1:6" s="47" customFormat="1" ht="12" customHeight="1">
      <c r="A19" s="198" t="s">
        <v>71</v>
      </c>
      <c r="B19" s="181" t="s">
        <v>335</v>
      </c>
      <c r="C19" s="95"/>
      <c r="D19" s="95"/>
      <c r="E19" s="95"/>
      <c r="F19" s="95">
        <f t="shared" si="1"/>
        <v>0</v>
      </c>
    </row>
    <row r="20" spans="1:6" s="47" customFormat="1" ht="12" customHeight="1">
      <c r="A20" s="198" t="s">
        <v>72</v>
      </c>
      <c r="B20" s="181" t="s">
        <v>336</v>
      </c>
      <c r="C20" s="95"/>
      <c r="D20" s="95"/>
      <c r="E20" s="95"/>
      <c r="F20" s="95">
        <f t="shared" si="1"/>
        <v>0</v>
      </c>
    </row>
    <row r="21" spans="1:6" s="47" customFormat="1" ht="12" customHeight="1">
      <c r="A21" s="198" t="s">
        <v>73</v>
      </c>
      <c r="B21" s="181" t="s">
        <v>147</v>
      </c>
      <c r="C21" s="95">
        <f>'[3]Összesítő'!$D$329</f>
        <v>16503000</v>
      </c>
      <c r="D21" s="95"/>
      <c r="E21" s="95">
        <f>'[4]összesítő-onkormanyzat'!$S$62</f>
        <v>6323875</v>
      </c>
      <c r="F21" s="95">
        <f t="shared" si="1"/>
        <v>22826875</v>
      </c>
    </row>
    <row r="22" spans="1:6" s="48" customFormat="1" ht="12" customHeight="1" thickBot="1">
      <c r="A22" s="199" t="s">
        <v>79</v>
      </c>
      <c r="B22" s="182" t="s">
        <v>148</v>
      </c>
      <c r="C22" s="95"/>
      <c r="D22" s="95"/>
      <c r="E22" s="95"/>
      <c r="F22" s="95">
        <f t="shared" si="1"/>
        <v>0</v>
      </c>
    </row>
    <row r="23" spans="1:6" s="48" customFormat="1" ht="12" customHeight="1" thickBot="1">
      <c r="A23" s="25" t="s">
        <v>8</v>
      </c>
      <c r="B23" s="19" t="s">
        <v>149</v>
      </c>
      <c r="C23" s="92">
        <f>+C24+C25+C26+C27+C28</f>
        <v>0</v>
      </c>
      <c r="D23" s="92">
        <f>+D24+D25+D26+D27+D28</f>
        <v>293212541</v>
      </c>
      <c r="E23" s="92">
        <f>+E24+E25+E26+E27+E28</f>
        <v>2380000</v>
      </c>
      <c r="F23" s="92">
        <f>+F24+F25+F26+F27+F28</f>
        <v>295592541</v>
      </c>
    </row>
    <row r="24" spans="1:6" s="48" customFormat="1" ht="12" customHeight="1">
      <c r="A24" s="197" t="s">
        <v>52</v>
      </c>
      <c r="B24" s="180" t="s">
        <v>150</v>
      </c>
      <c r="C24" s="95"/>
      <c r="D24" s="95"/>
      <c r="E24" s="95"/>
      <c r="F24" s="95"/>
    </row>
    <row r="25" spans="1:6" s="47" customFormat="1" ht="12" customHeight="1">
      <c r="A25" s="198" t="s">
        <v>53</v>
      </c>
      <c r="B25" s="181" t="s">
        <v>151</v>
      </c>
      <c r="C25" s="95"/>
      <c r="D25" s="95"/>
      <c r="E25" s="95"/>
      <c r="F25" s="95"/>
    </row>
    <row r="26" spans="1:6" s="48" customFormat="1" ht="12" customHeight="1">
      <c r="A26" s="198" t="s">
        <v>54</v>
      </c>
      <c r="B26" s="181" t="s">
        <v>337</v>
      </c>
      <c r="C26" s="95"/>
      <c r="D26" s="95"/>
      <c r="E26" s="95"/>
      <c r="F26" s="95"/>
    </row>
    <row r="27" spans="1:6" s="48" customFormat="1" ht="12" customHeight="1">
      <c r="A27" s="198" t="s">
        <v>55</v>
      </c>
      <c r="B27" s="181" t="s">
        <v>338</v>
      </c>
      <c r="C27" s="95"/>
      <c r="D27" s="95"/>
      <c r="E27" s="95"/>
      <c r="F27" s="95"/>
    </row>
    <row r="28" spans="1:6" s="48" customFormat="1" ht="12" customHeight="1">
      <c r="A28" s="198" t="s">
        <v>92</v>
      </c>
      <c r="B28" s="181" t="s">
        <v>152</v>
      </c>
      <c r="C28" s="95"/>
      <c r="D28" s="95">
        <f>'[2]összesítő-onkormanyzat'!$W$32</f>
        <v>293212541</v>
      </c>
      <c r="E28" s="95">
        <f>'[4]összesítő-onkormanyzat'!$W$62</f>
        <v>2380000</v>
      </c>
      <c r="F28" s="95">
        <f>SUM(C28:E28)</f>
        <v>295592541</v>
      </c>
    </row>
    <row r="29" spans="1:6" s="48" customFormat="1" ht="12" customHeight="1" thickBot="1">
      <c r="A29" s="199" t="s">
        <v>93</v>
      </c>
      <c r="B29" s="182" t="s">
        <v>153</v>
      </c>
      <c r="C29" s="95"/>
      <c r="D29" s="95">
        <v>293212541</v>
      </c>
      <c r="E29" s="95">
        <v>2380000</v>
      </c>
      <c r="F29" s="95">
        <f>SUM(C29:E29)</f>
        <v>295592541</v>
      </c>
    </row>
    <row r="30" spans="1:6" s="48" customFormat="1" ht="12" customHeight="1" thickBot="1">
      <c r="A30" s="25" t="s">
        <v>94</v>
      </c>
      <c r="B30" s="19" t="s">
        <v>154</v>
      </c>
      <c r="C30" s="98">
        <f>+C31+C34+C35+C36</f>
        <v>150000000</v>
      </c>
      <c r="D30" s="98">
        <f>+D31+D34+D35+D36</f>
        <v>0</v>
      </c>
      <c r="E30" s="98">
        <f>+E31+E34+E35+E36</f>
        <v>0</v>
      </c>
      <c r="F30" s="98">
        <f>+F31+F34+F35+F36</f>
        <v>150000000</v>
      </c>
    </row>
    <row r="31" spans="1:6" s="48" customFormat="1" ht="12" customHeight="1">
      <c r="A31" s="197" t="s">
        <v>155</v>
      </c>
      <c r="B31" s="180" t="s">
        <v>161</v>
      </c>
      <c r="C31" s="175">
        <f>SUM(C32:C33)</f>
        <v>143000000</v>
      </c>
      <c r="D31" s="175"/>
      <c r="E31" s="175"/>
      <c r="F31" s="95">
        <f aca="true" t="shared" si="2" ref="F31:F36">SUM(C31:E31)</f>
        <v>143000000</v>
      </c>
    </row>
    <row r="32" spans="1:6" s="48" customFormat="1" ht="12" customHeight="1">
      <c r="A32" s="198" t="s">
        <v>156</v>
      </c>
      <c r="B32" s="181" t="s">
        <v>162</v>
      </c>
      <c r="C32" s="94">
        <f>'[3]Összesítő'!$D$355</f>
        <v>24800000</v>
      </c>
      <c r="D32" s="94"/>
      <c r="E32" s="95"/>
      <c r="F32" s="95">
        <f t="shared" si="2"/>
        <v>24800000</v>
      </c>
    </row>
    <row r="33" spans="1:6" s="48" customFormat="1" ht="12" customHeight="1">
      <c r="A33" s="198" t="s">
        <v>157</v>
      </c>
      <c r="B33" s="181" t="s">
        <v>163</v>
      </c>
      <c r="C33" s="95">
        <f>'[3]Összesítő'!$D$366-'[3]Összesítő'!$D$363</f>
        <v>118200000</v>
      </c>
      <c r="D33" s="95"/>
      <c r="E33" s="95"/>
      <c r="F33" s="95">
        <f t="shared" si="2"/>
        <v>118200000</v>
      </c>
    </row>
    <row r="34" spans="1:6" s="48" customFormat="1" ht="12" customHeight="1">
      <c r="A34" s="198" t="s">
        <v>158</v>
      </c>
      <c r="B34" s="181" t="s">
        <v>164</v>
      </c>
      <c r="C34" s="95">
        <f>'[3]Összesítő'!$D$363</f>
        <v>7000000</v>
      </c>
      <c r="D34" s="95"/>
      <c r="E34" s="95"/>
      <c r="F34" s="95">
        <f t="shared" si="2"/>
        <v>7000000</v>
      </c>
    </row>
    <row r="35" spans="1:6" s="48" customFormat="1" ht="12" customHeight="1">
      <c r="A35" s="198" t="s">
        <v>159</v>
      </c>
      <c r="B35" s="181" t="s">
        <v>165</v>
      </c>
      <c r="C35" s="95"/>
      <c r="D35" s="95"/>
      <c r="E35" s="95"/>
      <c r="F35" s="95">
        <f t="shared" si="2"/>
        <v>0</v>
      </c>
    </row>
    <row r="36" spans="1:6" s="48" customFormat="1" ht="12" customHeight="1" thickBot="1">
      <c r="A36" s="199" t="s">
        <v>160</v>
      </c>
      <c r="B36" s="182" t="s">
        <v>166</v>
      </c>
      <c r="C36" s="95"/>
      <c r="D36" s="95"/>
      <c r="E36" s="95"/>
      <c r="F36" s="95">
        <f t="shared" si="2"/>
        <v>0</v>
      </c>
    </row>
    <row r="37" spans="1:6" s="48" customFormat="1" ht="12" customHeight="1" thickBot="1">
      <c r="A37" s="25" t="s">
        <v>10</v>
      </c>
      <c r="B37" s="19" t="s">
        <v>167</v>
      </c>
      <c r="C37" s="92">
        <f>SUM(C38:C47)</f>
        <v>5017960</v>
      </c>
      <c r="D37" s="92">
        <f>SUM(D38:D47)</f>
        <v>0</v>
      </c>
      <c r="E37" s="92">
        <f>SUM(E38:E47)</f>
        <v>1812505</v>
      </c>
      <c r="F37" s="92">
        <f>SUM(F38:F47)</f>
        <v>6830465</v>
      </c>
    </row>
    <row r="38" spans="1:6" s="48" customFormat="1" ht="12" customHeight="1">
      <c r="A38" s="197" t="s">
        <v>56</v>
      </c>
      <c r="B38" s="180" t="s">
        <v>170</v>
      </c>
      <c r="C38" s="95"/>
      <c r="D38" s="95"/>
      <c r="E38" s="95"/>
      <c r="F38" s="95">
        <f aca="true" t="shared" si="3" ref="F38:F47">SUM(C38:E38)</f>
        <v>0</v>
      </c>
    </row>
    <row r="39" spans="1:6" s="48" customFormat="1" ht="12" customHeight="1">
      <c r="A39" s="198" t="s">
        <v>57</v>
      </c>
      <c r="B39" s="181" t="s">
        <v>171</v>
      </c>
      <c r="C39" s="94">
        <f>'[3]Összesítő'!$D$381</f>
        <v>1296000</v>
      </c>
      <c r="D39" s="94"/>
      <c r="E39" s="95">
        <v>642520</v>
      </c>
      <c r="F39" s="95">
        <f t="shared" si="3"/>
        <v>1938520</v>
      </c>
    </row>
    <row r="40" spans="1:6" s="48" customFormat="1" ht="12" customHeight="1">
      <c r="A40" s="198" t="s">
        <v>58</v>
      </c>
      <c r="B40" s="181" t="s">
        <v>172</v>
      </c>
      <c r="C40" s="94"/>
      <c r="D40" s="94"/>
      <c r="E40" s="95">
        <v>784650</v>
      </c>
      <c r="F40" s="95">
        <f t="shared" si="3"/>
        <v>784650</v>
      </c>
    </row>
    <row r="41" spans="1:6" s="48" customFormat="1" ht="12" customHeight="1">
      <c r="A41" s="198" t="s">
        <v>96</v>
      </c>
      <c r="B41" s="181" t="s">
        <v>173</v>
      </c>
      <c r="C41" s="94"/>
      <c r="D41" s="94"/>
      <c r="E41" s="95"/>
      <c r="F41" s="95">
        <f t="shared" si="3"/>
        <v>0</v>
      </c>
    </row>
    <row r="42" spans="1:6" s="48" customFormat="1" ht="12" customHeight="1">
      <c r="A42" s="198" t="s">
        <v>97</v>
      </c>
      <c r="B42" s="181" t="s">
        <v>174</v>
      </c>
      <c r="C42" s="94">
        <f>'[3]Összesítő'!$D$387</f>
        <v>2570140</v>
      </c>
      <c r="D42" s="94"/>
      <c r="E42" s="95"/>
      <c r="F42" s="95">
        <f t="shared" si="3"/>
        <v>2570140</v>
      </c>
    </row>
    <row r="43" spans="1:6" s="48" customFormat="1" ht="12" customHeight="1">
      <c r="A43" s="198" t="s">
        <v>98</v>
      </c>
      <c r="B43" s="181" t="s">
        <v>175</v>
      </c>
      <c r="C43" s="94">
        <f>'[3]Összesítő'!$D$388</f>
        <v>738257.8</v>
      </c>
      <c r="D43" s="94"/>
      <c r="E43" s="95">
        <v>385335</v>
      </c>
      <c r="F43" s="95">
        <f t="shared" si="3"/>
        <v>1123592.8</v>
      </c>
    </row>
    <row r="44" spans="1:6" s="48" customFormat="1" ht="12" customHeight="1">
      <c r="A44" s="198" t="s">
        <v>99</v>
      </c>
      <c r="B44" s="181" t="s">
        <v>176</v>
      </c>
      <c r="C44" s="94">
        <f>'[3]Összesítő'!$D$389</f>
        <v>413562.19999999995</v>
      </c>
      <c r="D44" s="94"/>
      <c r="E44" s="95"/>
      <c r="F44" s="95">
        <f t="shared" si="3"/>
        <v>413562.19999999995</v>
      </c>
    </row>
    <row r="45" spans="1:6" s="48" customFormat="1" ht="12" customHeight="1">
      <c r="A45" s="198" t="s">
        <v>100</v>
      </c>
      <c r="B45" s="181" t="s">
        <v>177</v>
      </c>
      <c r="C45" s="94"/>
      <c r="D45" s="94"/>
      <c r="E45" s="95"/>
      <c r="F45" s="95">
        <f t="shared" si="3"/>
        <v>0</v>
      </c>
    </row>
    <row r="46" spans="1:6" s="48" customFormat="1" ht="12" customHeight="1">
      <c r="A46" s="198" t="s">
        <v>168</v>
      </c>
      <c r="B46" s="181" t="s">
        <v>178</v>
      </c>
      <c r="C46" s="97"/>
      <c r="D46" s="97"/>
      <c r="E46" s="222"/>
      <c r="F46" s="95">
        <f t="shared" si="3"/>
        <v>0</v>
      </c>
    </row>
    <row r="47" spans="1:6" s="48" customFormat="1" ht="12" customHeight="1" thickBot="1">
      <c r="A47" s="199" t="s">
        <v>169</v>
      </c>
      <c r="B47" s="182" t="s">
        <v>179</v>
      </c>
      <c r="C47" s="169"/>
      <c r="D47" s="169"/>
      <c r="E47" s="297"/>
      <c r="F47" s="95">
        <f t="shared" si="3"/>
        <v>0</v>
      </c>
    </row>
    <row r="48" spans="1:6" s="48" customFormat="1" ht="12" customHeight="1" thickBot="1">
      <c r="A48" s="25" t="s">
        <v>11</v>
      </c>
      <c r="B48" s="19" t="s">
        <v>180</v>
      </c>
      <c r="C48" s="92">
        <f>SUM(C49:C53)</f>
        <v>0</v>
      </c>
      <c r="D48" s="92">
        <f>SUM(D49:D53)</f>
        <v>0</v>
      </c>
      <c r="E48" s="92">
        <f>SUM(E49:E53)</f>
        <v>0</v>
      </c>
      <c r="F48" s="92">
        <f>SUM(F49:F53)</f>
        <v>0</v>
      </c>
    </row>
    <row r="49" spans="1:6" s="48" customFormat="1" ht="12" customHeight="1">
      <c r="A49" s="197" t="s">
        <v>59</v>
      </c>
      <c r="B49" s="180" t="s">
        <v>184</v>
      </c>
      <c r="C49" s="222"/>
      <c r="D49" s="222"/>
      <c r="E49" s="222"/>
      <c r="F49" s="222"/>
    </row>
    <row r="50" spans="1:6" s="48" customFormat="1" ht="12" customHeight="1">
      <c r="A50" s="198" t="s">
        <v>60</v>
      </c>
      <c r="B50" s="181" t="s">
        <v>185</v>
      </c>
      <c r="C50" s="97"/>
      <c r="D50" s="97"/>
      <c r="E50" s="97"/>
      <c r="F50" s="97"/>
    </row>
    <row r="51" spans="1:6" s="48" customFormat="1" ht="12" customHeight="1">
      <c r="A51" s="198" t="s">
        <v>181</v>
      </c>
      <c r="B51" s="181" t="s">
        <v>186</v>
      </c>
      <c r="C51" s="97"/>
      <c r="D51" s="97"/>
      <c r="E51" s="97"/>
      <c r="F51" s="97"/>
    </row>
    <row r="52" spans="1:6" s="48" customFormat="1" ht="12" customHeight="1">
      <c r="A52" s="198" t="s">
        <v>182</v>
      </c>
      <c r="B52" s="181" t="s">
        <v>187</v>
      </c>
      <c r="C52" s="97"/>
      <c r="D52" s="97"/>
      <c r="E52" s="97"/>
      <c r="F52" s="97"/>
    </row>
    <row r="53" spans="1:6" s="48" customFormat="1" ht="12" customHeight="1" thickBot="1">
      <c r="A53" s="199" t="s">
        <v>183</v>
      </c>
      <c r="B53" s="182" t="s">
        <v>188</v>
      </c>
      <c r="C53" s="169"/>
      <c r="D53" s="169"/>
      <c r="E53" s="169"/>
      <c r="F53" s="169"/>
    </row>
    <row r="54" spans="1:6" s="48" customFormat="1" ht="12" customHeight="1" thickBot="1">
      <c r="A54" s="25" t="s">
        <v>101</v>
      </c>
      <c r="B54" s="19" t="s">
        <v>189</v>
      </c>
      <c r="C54" s="92">
        <f>SUM(C55:C57)</f>
        <v>0</v>
      </c>
      <c r="D54" s="92">
        <f>SUM(D55:D57)</f>
        <v>0</v>
      </c>
      <c r="E54" s="92">
        <f>SUM(E55:E57)</f>
        <v>20000000</v>
      </c>
      <c r="F54" s="92">
        <f>SUM(F55:F57)</f>
        <v>20000000</v>
      </c>
    </row>
    <row r="55" spans="1:6" s="48" customFormat="1" ht="12" customHeight="1">
      <c r="A55" s="197" t="s">
        <v>61</v>
      </c>
      <c r="B55" s="180" t="s">
        <v>190</v>
      </c>
      <c r="C55" s="95"/>
      <c r="D55" s="95"/>
      <c r="E55" s="95"/>
      <c r="F55" s="95"/>
    </row>
    <row r="56" spans="1:6" s="48" customFormat="1" ht="12" customHeight="1">
      <c r="A56" s="198" t="s">
        <v>62</v>
      </c>
      <c r="B56" s="181" t="s">
        <v>431</v>
      </c>
      <c r="C56" s="94"/>
      <c r="D56" s="94"/>
      <c r="E56" s="94">
        <f>'[4]összesítő-onkormanyzat'!$Y$62</f>
        <v>20000000</v>
      </c>
      <c r="F56" s="95">
        <f>SUM(C56:E56)</f>
        <v>20000000</v>
      </c>
    </row>
    <row r="57" spans="1:6" s="48" customFormat="1" ht="12" customHeight="1">
      <c r="A57" s="198" t="s">
        <v>194</v>
      </c>
      <c r="B57" s="181" t="s">
        <v>192</v>
      </c>
      <c r="C57" s="94"/>
      <c r="D57" s="94"/>
      <c r="E57" s="94"/>
      <c r="F57" s="94"/>
    </row>
    <row r="58" spans="1:6" s="48" customFormat="1" ht="12" customHeight="1" thickBot="1">
      <c r="A58" s="199" t="s">
        <v>195</v>
      </c>
      <c r="B58" s="182" t="s">
        <v>193</v>
      </c>
      <c r="C58" s="96"/>
      <c r="D58" s="96"/>
      <c r="E58" s="96"/>
      <c r="F58" s="96"/>
    </row>
    <row r="59" spans="1:6" s="48" customFormat="1" ht="12" customHeight="1" thickBot="1">
      <c r="A59" s="25" t="s">
        <v>13</v>
      </c>
      <c r="B59" s="87" t="s">
        <v>196</v>
      </c>
      <c r="C59" s="92">
        <f>SUM(C60:C62)</f>
        <v>0</v>
      </c>
      <c r="D59" s="92">
        <f>SUM(D60:D62)</f>
        <v>0</v>
      </c>
      <c r="E59" s="92">
        <f>SUM(E60:E62)</f>
        <v>7500000</v>
      </c>
      <c r="F59" s="92">
        <f>SUM(F60:F62)</f>
        <v>7500000</v>
      </c>
    </row>
    <row r="60" spans="1:6" s="48" customFormat="1" ht="12" customHeight="1">
      <c r="A60" s="197" t="s">
        <v>102</v>
      </c>
      <c r="B60" s="180" t="s">
        <v>198</v>
      </c>
      <c r="C60" s="97"/>
      <c r="D60" s="97"/>
      <c r="E60" s="97"/>
      <c r="F60" s="97"/>
    </row>
    <row r="61" spans="1:6" s="48" customFormat="1" ht="12" customHeight="1">
      <c r="A61" s="198" t="s">
        <v>103</v>
      </c>
      <c r="B61" s="181" t="s">
        <v>339</v>
      </c>
      <c r="C61" s="97"/>
      <c r="D61" s="97"/>
      <c r="E61" s="97"/>
      <c r="F61" s="97"/>
    </row>
    <row r="62" spans="1:6" s="48" customFormat="1" ht="12" customHeight="1">
      <c r="A62" s="198" t="s">
        <v>120</v>
      </c>
      <c r="B62" s="181" t="s">
        <v>199</v>
      </c>
      <c r="C62" s="97"/>
      <c r="D62" s="97"/>
      <c r="E62" s="97">
        <f>'[4]összesítő-onkormanyzat'!$X$62</f>
        <v>7500000</v>
      </c>
      <c r="F62" s="95">
        <f>SUM(C62:E62)</f>
        <v>7500000</v>
      </c>
    </row>
    <row r="63" spans="1:6" s="48" customFormat="1" ht="12" customHeight="1" thickBot="1">
      <c r="A63" s="199" t="s">
        <v>197</v>
      </c>
      <c r="B63" s="182" t="s">
        <v>200</v>
      </c>
      <c r="C63" s="97"/>
      <c r="D63" s="97"/>
      <c r="E63" s="97"/>
      <c r="F63" s="97"/>
    </row>
    <row r="64" spans="1:6" s="48" customFormat="1" ht="12" customHeight="1" thickBot="1">
      <c r="A64" s="25" t="s">
        <v>14</v>
      </c>
      <c r="B64" s="19" t="s">
        <v>201</v>
      </c>
      <c r="C64" s="98">
        <f>+C9+C16+C23+C30+C37+C48+C54+C59</f>
        <v>268413193</v>
      </c>
      <c r="D64" s="98">
        <f>+D9+D16+D23+D30+D37+D48+D54+D59</f>
        <v>294370073</v>
      </c>
      <c r="E64" s="98">
        <f>+E9+E16+E23+E30+E37+E48+E54+E59</f>
        <v>38040861</v>
      </c>
      <c r="F64" s="98">
        <f>+F9+F16+F23+F30+F37+F48+F54+F59</f>
        <v>600824127</v>
      </c>
    </row>
    <row r="65" spans="1:6" s="48" customFormat="1" ht="12" customHeight="1" thickBot="1">
      <c r="A65" s="200" t="s">
        <v>309</v>
      </c>
      <c r="B65" s="87" t="s">
        <v>203</v>
      </c>
      <c r="C65" s="92">
        <f>SUM(C66:C68)</f>
        <v>0</v>
      </c>
      <c r="D65" s="92">
        <f>SUM(D66:D68)</f>
        <v>0</v>
      </c>
      <c r="E65" s="92">
        <f>SUM(E66:E68)</f>
        <v>0</v>
      </c>
      <c r="F65" s="92">
        <f>SUM(F66:F68)</f>
        <v>0</v>
      </c>
    </row>
    <row r="66" spans="1:6" s="48" customFormat="1" ht="12" customHeight="1">
      <c r="A66" s="197" t="s">
        <v>236</v>
      </c>
      <c r="B66" s="180" t="s">
        <v>204</v>
      </c>
      <c r="C66" s="97"/>
      <c r="D66" s="97"/>
      <c r="E66" s="97"/>
      <c r="F66" s="97"/>
    </row>
    <row r="67" spans="1:6" s="48" customFormat="1" ht="12" customHeight="1">
      <c r="A67" s="198" t="s">
        <v>245</v>
      </c>
      <c r="B67" s="181" t="s">
        <v>205</v>
      </c>
      <c r="C67" s="97"/>
      <c r="D67" s="97"/>
      <c r="E67" s="97"/>
      <c r="F67" s="97"/>
    </row>
    <row r="68" spans="1:6" s="48" customFormat="1" ht="12" customHeight="1" thickBot="1">
      <c r="A68" s="199" t="s">
        <v>246</v>
      </c>
      <c r="B68" s="184" t="s">
        <v>206</v>
      </c>
      <c r="C68" s="97"/>
      <c r="D68" s="97"/>
      <c r="E68" s="97"/>
      <c r="F68" s="97"/>
    </row>
    <row r="69" spans="1:6" s="48" customFormat="1" ht="12" customHeight="1" thickBot="1">
      <c r="A69" s="200" t="s">
        <v>207</v>
      </c>
      <c r="B69" s="87" t="s">
        <v>208</v>
      </c>
      <c r="C69" s="92">
        <f>SUM(C70:C73)</f>
        <v>0</v>
      </c>
      <c r="D69" s="92">
        <f>SUM(D70:D73)</f>
        <v>0</v>
      </c>
      <c r="E69" s="92">
        <f>SUM(E70:E73)</f>
        <v>0</v>
      </c>
      <c r="F69" s="92">
        <f>SUM(F70:F73)</f>
        <v>0</v>
      </c>
    </row>
    <row r="70" spans="1:6" s="48" customFormat="1" ht="12" customHeight="1">
      <c r="A70" s="197" t="s">
        <v>84</v>
      </c>
      <c r="B70" s="180" t="s">
        <v>209</v>
      </c>
      <c r="C70" s="97"/>
      <c r="D70" s="97"/>
      <c r="E70" s="97"/>
      <c r="F70" s="97"/>
    </row>
    <row r="71" spans="1:6" s="48" customFormat="1" ht="12" customHeight="1">
      <c r="A71" s="198" t="s">
        <v>85</v>
      </c>
      <c r="B71" s="181" t="s">
        <v>210</v>
      </c>
      <c r="C71" s="97"/>
      <c r="D71" s="97"/>
      <c r="E71" s="97"/>
      <c r="F71" s="97"/>
    </row>
    <row r="72" spans="1:6" s="48" customFormat="1" ht="12" customHeight="1">
      <c r="A72" s="198" t="s">
        <v>237</v>
      </c>
      <c r="B72" s="181" t="s">
        <v>211</v>
      </c>
      <c r="C72" s="97"/>
      <c r="D72" s="97"/>
      <c r="E72" s="97"/>
      <c r="F72" s="97"/>
    </row>
    <row r="73" spans="1:6" s="48" customFormat="1" ht="12" customHeight="1" thickBot="1">
      <c r="A73" s="199" t="s">
        <v>238</v>
      </c>
      <c r="B73" s="182" t="s">
        <v>212</v>
      </c>
      <c r="C73" s="97"/>
      <c r="D73" s="97"/>
      <c r="E73" s="97"/>
      <c r="F73" s="97"/>
    </row>
    <row r="74" spans="1:6" s="48" customFormat="1" ht="12" customHeight="1" thickBot="1">
      <c r="A74" s="200" t="s">
        <v>213</v>
      </c>
      <c r="B74" s="87" t="s">
        <v>214</v>
      </c>
      <c r="C74" s="92">
        <f>SUM(C75:C76)</f>
        <v>0</v>
      </c>
      <c r="D74" s="92">
        <f>SUM(D75:D76)</f>
        <v>88650536</v>
      </c>
      <c r="E74" s="92">
        <f>SUM(E75:E76)</f>
        <v>0</v>
      </c>
      <c r="F74" s="92">
        <f>SUM(F75:F76)</f>
        <v>88650536</v>
      </c>
    </row>
    <row r="75" spans="1:6" s="48" customFormat="1" ht="12" customHeight="1">
      <c r="A75" s="197" t="s">
        <v>239</v>
      </c>
      <c r="B75" s="180" t="s">
        <v>215</v>
      </c>
      <c r="C75" s="97"/>
      <c r="D75" s="97">
        <f>'[2]összesítő-onkormanyzat'!$V$19</f>
        <v>88650536</v>
      </c>
      <c r="E75" s="222"/>
      <c r="F75" s="95">
        <f>SUM(C75:E75)</f>
        <v>88650536</v>
      </c>
    </row>
    <row r="76" spans="1:6" s="48" customFormat="1" ht="12" customHeight="1" thickBot="1">
      <c r="A76" s="199" t="s">
        <v>240</v>
      </c>
      <c r="B76" s="182" t="s">
        <v>216</v>
      </c>
      <c r="C76" s="97"/>
      <c r="D76" s="97"/>
      <c r="E76" s="97"/>
      <c r="F76" s="97"/>
    </row>
    <row r="77" spans="1:6" s="47" customFormat="1" ht="12" customHeight="1" thickBot="1">
      <c r="A77" s="200" t="s">
        <v>217</v>
      </c>
      <c r="B77" s="87" t="s">
        <v>218</v>
      </c>
      <c r="C77" s="92">
        <f>SUM(C78:C80)</f>
        <v>0</v>
      </c>
      <c r="D77" s="92">
        <f>SUM(D78:D80)</f>
        <v>0</v>
      </c>
      <c r="E77" s="92">
        <f>SUM(E78:E80)</f>
        <v>0</v>
      </c>
      <c r="F77" s="92">
        <f>SUM(F78:F80)</f>
        <v>0</v>
      </c>
    </row>
    <row r="78" spans="1:6" s="48" customFormat="1" ht="12" customHeight="1">
      <c r="A78" s="197" t="s">
        <v>241</v>
      </c>
      <c r="B78" s="180" t="s">
        <v>219</v>
      </c>
      <c r="C78" s="97"/>
      <c r="D78" s="97"/>
      <c r="E78" s="97"/>
      <c r="F78" s="97"/>
    </row>
    <row r="79" spans="1:6" s="48" customFormat="1" ht="12" customHeight="1">
      <c r="A79" s="198" t="s">
        <v>242</v>
      </c>
      <c r="B79" s="181" t="s">
        <v>220</v>
      </c>
      <c r="C79" s="97"/>
      <c r="D79" s="97"/>
      <c r="E79" s="97"/>
      <c r="F79" s="97"/>
    </row>
    <row r="80" spans="1:6" s="48" customFormat="1" ht="12" customHeight="1" thickBot="1">
      <c r="A80" s="199" t="s">
        <v>243</v>
      </c>
      <c r="B80" s="182" t="s">
        <v>221</v>
      </c>
      <c r="C80" s="97"/>
      <c r="D80" s="97"/>
      <c r="E80" s="97"/>
      <c r="F80" s="97"/>
    </row>
    <row r="81" spans="1:6" s="48" customFormat="1" ht="12" customHeight="1" thickBot="1">
      <c r="A81" s="200" t="s">
        <v>222</v>
      </c>
      <c r="B81" s="87" t="s">
        <v>244</v>
      </c>
      <c r="C81" s="92">
        <f>SUM(C82:C85)</f>
        <v>0</v>
      </c>
      <c r="D81" s="92">
        <f>SUM(D82:D85)</f>
        <v>0</v>
      </c>
      <c r="E81" s="92">
        <f>SUM(E82:E85)</f>
        <v>0</v>
      </c>
      <c r="F81" s="92">
        <f>SUM(F82:F85)</f>
        <v>0</v>
      </c>
    </row>
    <row r="82" spans="1:6" s="48" customFormat="1" ht="12" customHeight="1">
      <c r="A82" s="201" t="s">
        <v>223</v>
      </c>
      <c r="B82" s="180" t="s">
        <v>224</v>
      </c>
      <c r="C82" s="97"/>
      <c r="D82" s="97"/>
      <c r="E82" s="97"/>
      <c r="F82" s="97"/>
    </row>
    <row r="83" spans="1:6" s="48" customFormat="1" ht="12" customHeight="1">
      <c r="A83" s="202" t="s">
        <v>225</v>
      </c>
      <c r="B83" s="181" t="s">
        <v>226</v>
      </c>
      <c r="C83" s="97"/>
      <c r="D83" s="97"/>
      <c r="E83" s="97"/>
      <c r="F83" s="97"/>
    </row>
    <row r="84" spans="1:6" s="48" customFormat="1" ht="12" customHeight="1">
      <c r="A84" s="202" t="s">
        <v>227</v>
      </c>
      <c r="B84" s="181" t="s">
        <v>228</v>
      </c>
      <c r="C84" s="97"/>
      <c r="D84" s="97"/>
      <c r="E84" s="97"/>
      <c r="F84" s="97"/>
    </row>
    <row r="85" spans="1:6" s="47" customFormat="1" ht="12" customHeight="1" thickBot="1">
      <c r="A85" s="203" t="s">
        <v>229</v>
      </c>
      <c r="B85" s="182" t="s">
        <v>230</v>
      </c>
      <c r="C85" s="97"/>
      <c r="D85" s="97"/>
      <c r="E85" s="97"/>
      <c r="F85" s="97"/>
    </row>
    <row r="86" spans="1:6" s="47" customFormat="1" ht="12" customHeight="1" thickBot="1">
      <c r="A86" s="200" t="s">
        <v>231</v>
      </c>
      <c r="B86" s="87" t="s">
        <v>232</v>
      </c>
      <c r="C86" s="223"/>
      <c r="D86" s="223"/>
      <c r="E86" s="223"/>
      <c r="F86" s="223"/>
    </row>
    <row r="87" spans="1:6" s="47" customFormat="1" ht="12" customHeight="1" thickBot="1">
      <c r="A87" s="200" t="s">
        <v>233</v>
      </c>
      <c r="B87" s="188" t="s">
        <v>234</v>
      </c>
      <c r="C87" s="98">
        <f>+C65+C69+C74+C77+C81+C86</f>
        <v>0</v>
      </c>
      <c r="D87" s="98">
        <f>+D65+D69+D74+D77+D81+D86</f>
        <v>88650536</v>
      </c>
      <c r="E87" s="98">
        <f>+E65+E69+E74+E77+E81+E86</f>
        <v>0</v>
      </c>
      <c r="F87" s="98">
        <f>+F65+F69+F74+F77+F81+F86</f>
        <v>88650536</v>
      </c>
    </row>
    <row r="88" spans="1:6" s="47" customFormat="1" ht="12" customHeight="1" thickBot="1">
      <c r="A88" s="204" t="s">
        <v>247</v>
      </c>
      <c r="B88" s="190" t="s">
        <v>334</v>
      </c>
      <c r="C88" s="98">
        <f>+C64+C87</f>
        <v>268413193</v>
      </c>
      <c r="D88" s="98">
        <f>+D64+D87</f>
        <v>383020609</v>
      </c>
      <c r="E88" s="98">
        <f>+E64+E87</f>
        <v>38040861</v>
      </c>
      <c r="F88" s="98">
        <f>+F64+F87</f>
        <v>689474663</v>
      </c>
    </row>
    <row r="89" spans="1:6" s="48" customFormat="1" ht="15" customHeight="1">
      <c r="A89" s="76"/>
      <c r="B89" s="77"/>
      <c r="C89" s="155"/>
      <c r="D89" s="155"/>
      <c r="E89" s="155"/>
      <c r="F89" s="155"/>
    </row>
    <row r="90" spans="1:6" ht="13.5" thickBot="1">
      <c r="A90" s="205"/>
      <c r="B90" s="79"/>
      <c r="C90" s="156"/>
      <c r="D90" s="156"/>
      <c r="E90" s="156"/>
      <c r="F90" s="156"/>
    </row>
    <row r="91" spans="1:6" s="40" customFormat="1" ht="27" customHeight="1" thickBot="1">
      <c r="A91" s="80"/>
      <c r="B91" s="278" t="s">
        <v>41</v>
      </c>
      <c r="C91" s="286" t="s">
        <v>391</v>
      </c>
      <c r="D91" s="264" t="s">
        <v>401</v>
      </c>
      <c r="E91" s="264" t="s">
        <v>445</v>
      </c>
      <c r="F91" s="264" t="s">
        <v>444</v>
      </c>
    </row>
    <row r="92" spans="1:6" s="49" customFormat="1" ht="12" customHeight="1" thickBot="1">
      <c r="A92" s="172" t="s">
        <v>6</v>
      </c>
      <c r="B92" s="24" t="s">
        <v>250</v>
      </c>
      <c r="C92" s="91">
        <f>SUM(C93:C97)</f>
        <v>136721357.89</v>
      </c>
      <c r="D92" s="91">
        <f>SUM(D93:D97)</f>
        <v>26841373</v>
      </c>
      <c r="E92" s="91">
        <f>SUM(E93:E97)</f>
        <v>21082948</v>
      </c>
      <c r="F92" s="287">
        <f>SUM(F93:F97)</f>
        <v>184645678.89</v>
      </c>
    </row>
    <row r="93" spans="1:6" ht="12" customHeight="1">
      <c r="A93" s="206" t="s">
        <v>63</v>
      </c>
      <c r="B93" s="8" t="s">
        <v>36</v>
      </c>
      <c r="C93" s="93">
        <f>'[3]Összesítő'!$D$54</f>
        <v>23245400</v>
      </c>
      <c r="D93" s="93">
        <f>'[2]összesítő-onkormanyzat'!$D$42</f>
        <v>1193979</v>
      </c>
      <c r="E93" s="93">
        <f>'[4]összesítő-onkormanyzat'!$D$62</f>
        <v>661574.8953974895</v>
      </c>
      <c r="F93" s="95">
        <f aca="true" t="shared" si="4" ref="F93:F98">SUM(C93:E93)</f>
        <v>25100953.895397488</v>
      </c>
    </row>
    <row r="94" spans="1:6" ht="12" customHeight="1">
      <c r="A94" s="198" t="s">
        <v>64</v>
      </c>
      <c r="B94" s="6" t="s">
        <v>104</v>
      </c>
      <c r="C94" s="94">
        <f>'[3]Összesítő'!$D$62</f>
        <v>4594883</v>
      </c>
      <c r="D94" s="94">
        <f>'[2]összesítő-onkormanyzat'!$E$42</f>
        <v>243597</v>
      </c>
      <c r="E94" s="94">
        <f>'[4]összesítő-onkormanyzat'!$E$62</f>
        <v>129162.10460251046</v>
      </c>
      <c r="F94" s="95">
        <f t="shared" si="4"/>
        <v>4967642.10460251</v>
      </c>
    </row>
    <row r="95" spans="1:6" ht="12" customHeight="1">
      <c r="A95" s="198" t="s">
        <v>65</v>
      </c>
      <c r="B95" s="6" t="s">
        <v>82</v>
      </c>
      <c r="C95" s="96">
        <f>'[3]Összesítő'!$D$136</f>
        <v>42472081.89</v>
      </c>
      <c r="D95" s="96">
        <f>'[2]összesítő-onkormanyzat'!$F$42</f>
        <v>23220907</v>
      </c>
      <c r="E95" s="96">
        <f>'[4]összesítő-onkormanyzat'!$F$62</f>
        <v>18942211</v>
      </c>
      <c r="F95" s="95">
        <f t="shared" si="4"/>
        <v>84635199.89</v>
      </c>
    </row>
    <row r="96" spans="1:6" ht="12" customHeight="1">
      <c r="A96" s="198" t="s">
        <v>66</v>
      </c>
      <c r="B96" s="9" t="s">
        <v>105</v>
      </c>
      <c r="C96" s="96">
        <f>'[3]Összesítő'!$D$161</f>
        <v>3000000</v>
      </c>
      <c r="D96" s="96">
        <f>'[2]összesítő-onkormanyzat'!$G$42</f>
        <v>0</v>
      </c>
      <c r="E96" s="96">
        <f>'[4]összesítő-onkormanyzat'!$G$62</f>
        <v>0</v>
      </c>
      <c r="F96" s="95">
        <f t="shared" si="4"/>
        <v>3000000</v>
      </c>
    </row>
    <row r="97" spans="1:6" ht="12" customHeight="1">
      <c r="A97" s="198" t="s">
        <v>74</v>
      </c>
      <c r="B97" s="17" t="s">
        <v>106</v>
      </c>
      <c r="C97" s="96">
        <f>SUM(C98:C107)</f>
        <v>63408993</v>
      </c>
      <c r="D97" s="294">
        <f>SUM(D98:D107)</f>
        <v>2182890</v>
      </c>
      <c r="E97" s="294">
        <f>SUM(E98:E107)</f>
        <v>1350000</v>
      </c>
      <c r="F97" s="95">
        <f t="shared" si="4"/>
        <v>66941883</v>
      </c>
    </row>
    <row r="98" spans="1:6" ht="12" customHeight="1">
      <c r="A98" s="198" t="s">
        <v>67</v>
      </c>
      <c r="B98" s="6" t="s">
        <v>251</v>
      </c>
      <c r="C98" s="96"/>
      <c r="D98" s="95">
        <f>'[2]összesítő-onkormanyzat'!$M$42</f>
        <v>2182890</v>
      </c>
      <c r="E98" s="95"/>
      <c r="F98" s="95">
        <f t="shared" si="4"/>
        <v>2182890</v>
      </c>
    </row>
    <row r="99" spans="1:6" ht="12" customHeight="1">
      <c r="A99" s="198" t="s">
        <v>68</v>
      </c>
      <c r="B99" s="55" t="s">
        <v>252</v>
      </c>
      <c r="C99" s="96"/>
      <c r="D99" s="96"/>
      <c r="E99" s="96"/>
      <c r="F99" s="96"/>
    </row>
    <row r="100" spans="1:6" ht="12" customHeight="1">
      <c r="A100" s="198" t="s">
        <v>75</v>
      </c>
      <c r="B100" s="56" t="s">
        <v>253</v>
      </c>
      <c r="C100" s="96"/>
      <c r="D100" s="96"/>
      <c r="E100" s="96"/>
      <c r="F100" s="96"/>
    </row>
    <row r="101" spans="1:6" ht="12" customHeight="1">
      <c r="A101" s="198" t="s">
        <v>76</v>
      </c>
      <c r="B101" s="56" t="s">
        <v>254</v>
      </c>
      <c r="C101" s="96"/>
      <c r="D101" s="96"/>
      <c r="E101" s="96"/>
      <c r="F101" s="96"/>
    </row>
    <row r="102" spans="1:6" ht="12" customHeight="1">
      <c r="A102" s="198" t="s">
        <v>77</v>
      </c>
      <c r="B102" s="55" t="s">
        <v>255</v>
      </c>
      <c r="C102" s="96">
        <f>'[3]Összesítő'!$D$181</f>
        <v>5509000</v>
      </c>
      <c r="D102" s="96"/>
      <c r="E102" s="96">
        <v>1350000</v>
      </c>
      <c r="F102" s="96">
        <f>SUM(C102:E102)</f>
        <v>6859000</v>
      </c>
    </row>
    <row r="103" spans="1:6" ht="12" customHeight="1">
      <c r="A103" s="198" t="s">
        <v>78</v>
      </c>
      <c r="B103" s="55" t="s">
        <v>256</v>
      </c>
      <c r="C103" s="96"/>
      <c r="D103" s="96"/>
      <c r="E103" s="96"/>
      <c r="F103" s="96"/>
    </row>
    <row r="104" spans="1:6" ht="12" customHeight="1">
      <c r="A104" s="198" t="s">
        <v>80</v>
      </c>
      <c r="B104" s="56" t="s">
        <v>257</v>
      </c>
      <c r="C104" s="96"/>
      <c r="D104" s="96"/>
      <c r="E104" s="96">
        <f>'[4]összesítő-onkormanyzat'!$M$53</f>
        <v>0</v>
      </c>
      <c r="F104" s="96">
        <f>SUM(C104:E104)</f>
        <v>0</v>
      </c>
    </row>
    <row r="105" spans="1:6" ht="12" customHeight="1">
      <c r="A105" s="207" t="s">
        <v>107</v>
      </c>
      <c r="B105" s="57" t="s">
        <v>258</v>
      </c>
      <c r="C105" s="96"/>
      <c r="D105" s="96"/>
      <c r="E105" s="96"/>
      <c r="F105" s="96"/>
    </row>
    <row r="106" spans="1:6" ht="12" customHeight="1">
      <c r="A106" s="198" t="s">
        <v>248</v>
      </c>
      <c r="B106" s="57" t="s">
        <v>259</v>
      </c>
      <c r="C106" s="96"/>
      <c r="D106" s="96"/>
      <c r="E106" s="96"/>
      <c r="F106" s="96"/>
    </row>
    <row r="107" spans="1:6" ht="12" customHeight="1" thickBot="1">
      <c r="A107" s="208" t="s">
        <v>249</v>
      </c>
      <c r="B107" s="58" t="s">
        <v>260</v>
      </c>
      <c r="C107" s="100">
        <f>'[3]Összesítő'!$D$201</f>
        <v>57899993</v>
      </c>
      <c r="D107" s="100"/>
      <c r="E107" s="100"/>
      <c r="F107" s="100">
        <f>SUM(C107:E107)</f>
        <v>57899993</v>
      </c>
    </row>
    <row r="108" spans="1:6" ht="12" customHeight="1" thickBot="1">
      <c r="A108" s="25" t="s">
        <v>7</v>
      </c>
      <c r="B108" s="23" t="s">
        <v>261</v>
      </c>
      <c r="C108" s="92">
        <f>+C109+C111+C113</f>
        <v>1132840</v>
      </c>
      <c r="D108" s="92">
        <f>+D109+D111+D113</f>
        <v>334771304</v>
      </c>
      <c r="E108" s="92">
        <f>+E109+E111+E113</f>
        <v>18125848</v>
      </c>
      <c r="F108" s="92">
        <f>+F109+F111+F113</f>
        <v>354029992</v>
      </c>
    </row>
    <row r="109" spans="1:6" ht="12" customHeight="1">
      <c r="A109" s="197" t="s">
        <v>69</v>
      </c>
      <c r="B109" s="6" t="s">
        <v>119</v>
      </c>
      <c r="C109" s="95">
        <f>'[3]Összesítő'!$D$221</f>
        <v>774700</v>
      </c>
      <c r="D109" s="95">
        <f>'[2]összesítő-onkormanyzat'!$H$42</f>
        <v>323964542</v>
      </c>
      <c r="E109" s="93">
        <f>'[4]összesítő-onkormanyzat'!$H$62</f>
        <v>-99797189</v>
      </c>
      <c r="F109" s="95">
        <f>SUM(C109:E109)</f>
        <v>224942053</v>
      </c>
    </row>
    <row r="110" spans="1:6" ht="12" customHeight="1">
      <c r="A110" s="197" t="s">
        <v>70</v>
      </c>
      <c r="B110" s="10" t="s">
        <v>265</v>
      </c>
      <c r="C110" s="95"/>
      <c r="D110" s="95"/>
      <c r="E110" s="95"/>
      <c r="F110" s="95"/>
    </row>
    <row r="111" spans="1:6" ht="12" customHeight="1">
      <c r="A111" s="197" t="s">
        <v>71</v>
      </c>
      <c r="B111" s="10" t="s">
        <v>108</v>
      </c>
      <c r="C111" s="94">
        <f>'[3]Összesítő'!$D$226</f>
        <v>358140</v>
      </c>
      <c r="D111" s="96"/>
      <c r="E111" s="251">
        <f>'[4]összesítő-onkormanyzat'!$I$62</f>
        <v>95423037</v>
      </c>
      <c r="F111" s="95">
        <f>SUM(C111:E111)</f>
        <v>95781177</v>
      </c>
    </row>
    <row r="112" spans="1:6" ht="12" customHeight="1">
      <c r="A112" s="197" t="s">
        <v>72</v>
      </c>
      <c r="B112" s="10" t="s">
        <v>266</v>
      </c>
      <c r="C112" s="85"/>
      <c r="D112" s="85"/>
      <c r="E112" s="85"/>
      <c r="F112" s="85"/>
    </row>
    <row r="113" spans="1:6" ht="12" customHeight="1">
      <c r="A113" s="197" t="s">
        <v>73</v>
      </c>
      <c r="B113" s="89" t="s">
        <v>121</v>
      </c>
      <c r="C113" s="85">
        <f>SUM(C114:C121)</f>
        <v>0</v>
      </c>
      <c r="D113" s="85">
        <f>SUM(D114:D121)</f>
        <v>10806762</v>
      </c>
      <c r="E113" s="85">
        <f>SUM(E114:E121)</f>
        <v>22500000</v>
      </c>
      <c r="F113" s="85">
        <f>SUM(F114:F121)</f>
        <v>33306762</v>
      </c>
    </row>
    <row r="114" spans="1:6" ht="12" customHeight="1">
      <c r="A114" s="197" t="s">
        <v>79</v>
      </c>
      <c r="B114" s="88" t="s">
        <v>340</v>
      </c>
      <c r="C114" s="85"/>
      <c r="D114" s="85"/>
      <c r="E114" s="85"/>
      <c r="F114" s="85"/>
    </row>
    <row r="115" spans="1:6" ht="12" customHeight="1">
      <c r="A115" s="197" t="s">
        <v>81</v>
      </c>
      <c r="B115" s="176" t="s">
        <v>271</v>
      </c>
      <c r="C115" s="85"/>
      <c r="D115" s="85"/>
      <c r="E115" s="85"/>
      <c r="F115" s="85"/>
    </row>
    <row r="116" spans="1:6" ht="12" customHeight="1">
      <c r="A116" s="197" t="s">
        <v>109</v>
      </c>
      <c r="B116" s="56" t="s">
        <v>254</v>
      </c>
      <c r="C116" s="85"/>
      <c r="D116" s="85"/>
      <c r="E116" s="85"/>
      <c r="F116" s="85"/>
    </row>
    <row r="117" spans="1:6" ht="12" customHeight="1">
      <c r="A117" s="197" t="s">
        <v>110</v>
      </c>
      <c r="B117" s="56" t="s">
        <v>270</v>
      </c>
      <c r="C117" s="85"/>
      <c r="D117" s="85"/>
      <c r="E117" s="85"/>
      <c r="F117" s="85"/>
    </row>
    <row r="118" spans="1:6" ht="12" customHeight="1">
      <c r="A118" s="197" t="s">
        <v>111</v>
      </c>
      <c r="B118" s="56" t="s">
        <v>269</v>
      </c>
      <c r="C118" s="85"/>
      <c r="D118" s="85"/>
      <c r="E118" s="85"/>
      <c r="F118" s="85"/>
    </row>
    <row r="119" spans="1:6" ht="12" customHeight="1">
      <c r="A119" s="197" t="s">
        <v>262</v>
      </c>
      <c r="B119" s="56" t="s">
        <v>257</v>
      </c>
      <c r="C119" s="85"/>
      <c r="D119" s="85"/>
      <c r="E119" s="85">
        <v>20000000</v>
      </c>
      <c r="F119" s="95">
        <f>SUM(C119:E119)</f>
        <v>20000000</v>
      </c>
    </row>
    <row r="120" spans="1:6" ht="12" customHeight="1">
      <c r="A120" s="197" t="s">
        <v>263</v>
      </c>
      <c r="B120" s="56" t="s">
        <v>268</v>
      </c>
      <c r="C120" s="85"/>
      <c r="D120" s="85"/>
      <c r="E120" s="85"/>
      <c r="F120" s="85"/>
    </row>
    <row r="121" spans="1:6" ht="12" customHeight="1" thickBot="1">
      <c r="A121" s="207" t="s">
        <v>264</v>
      </c>
      <c r="B121" s="56" t="s">
        <v>267</v>
      </c>
      <c r="C121" s="86"/>
      <c r="D121" s="86">
        <f>'[2]összesítő-onkormanyzat'!$J$42</f>
        <v>10806762</v>
      </c>
      <c r="E121" s="298">
        <f>'[4]összesítő-onkormanyzat'!$J$62</f>
        <v>2500000</v>
      </c>
      <c r="F121" s="95">
        <f>SUM(C121:E121)</f>
        <v>13306762</v>
      </c>
    </row>
    <row r="122" spans="1:6" ht="12" customHeight="1" thickBot="1">
      <c r="A122" s="25" t="s">
        <v>8</v>
      </c>
      <c r="B122" s="51" t="s">
        <v>272</v>
      </c>
      <c r="C122" s="92">
        <f>+C123+C124</f>
        <v>2852218</v>
      </c>
      <c r="D122" s="92">
        <f>+D123+D124</f>
        <v>17991514</v>
      </c>
      <c r="E122" s="92">
        <f>+E123+E124</f>
        <v>-1392754</v>
      </c>
      <c r="F122" s="92">
        <f>+F123+F124</f>
        <v>19450978</v>
      </c>
    </row>
    <row r="123" spans="1:6" ht="12" customHeight="1">
      <c r="A123" s="197" t="s">
        <v>52</v>
      </c>
      <c r="B123" s="7" t="s">
        <v>43</v>
      </c>
      <c r="C123" s="95">
        <f>'[3]Összesítő'!$D$203</f>
        <v>2852218</v>
      </c>
      <c r="D123" s="95">
        <f>'[2]összesítő-onkormanyzat'!$N$42-D124</f>
        <v>-2795509</v>
      </c>
      <c r="E123" s="95"/>
      <c r="F123" s="95">
        <f>SUM(C123:E123)</f>
        <v>56709</v>
      </c>
    </row>
    <row r="124" spans="1:6" ht="12" customHeight="1" thickBot="1">
      <c r="A124" s="199" t="s">
        <v>53</v>
      </c>
      <c r="B124" s="10" t="s">
        <v>44</v>
      </c>
      <c r="C124" s="96"/>
      <c r="D124" s="96">
        <f>'[2]összesítő-onkormanyzat'!$N$21+'[2]összesítő-onkormanyzat'!$N$29</f>
        <v>20787023</v>
      </c>
      <c r="E124" s="251">
        <f>'[4]összesítő-onkormanyzat'!$N$62</f>
        <v>-1392754</v>
      </c>
      <c r="F124" s="95">
        <f>SUM(C124:E124)</f>
        <v>19394269</v>
      </c>
    </row>
    <row r="125" spans="1:6" ht="12" customHeight="1" thickBot="1">
      <c r="A125" s="25" t="s">
        <v>9</v>
      </c>
      <c r="B125" s="51" t="s">
        <v>273</v>
      </c>
      <c r="C125" s="92">
        <f>+C92+C108+C122</f>
        <v>140706415.89</v>
      </c>
      <c r="D125" s="92">
        <f>+D92+D108+D122</f>
        <v>379604191</v>
      </c>
      <c r="E125" s="92">
        <f>+E92+E108+E122</f>
        <v>37816042</v>
      </c>
      <c r="F125" s="92">
        <f>+F92+F108+F122</f>
        <v>558126648.89</v>
      </c>
    </row>
    <row r="126" spans="1:6" ht="12" customHeight="1" thickBot="1">
      <c r="A126" s="25" t="s">
        <v>10</v>
      </c>
      <c r="B126" s="51" t="s">
        <v>274</v>
      </c>
      <c r="C126" s="92">
        <f>+C127+C128+C129</f>
        <v>0</v>
      </c>
      <c r="D126" s="92"/>
      <c r="E126" s="92"/>
      <c r="F126" s="92"/>
    </row>
    <row r="127" spans="1:6" s="49" customFormat="1" ht="12" customHeight="1">
      <c r="A127" s="197" t="s">
        <v>56</v>
      </c>
      <c r="B127" s="7" t="s">
        <v>275</v>
      </c>
      <c r="C127" s="85"/>
      <c r="D127" s="85"/>
      <c r="E127" s="85"/>
      <c r="F127" s="85"/>
    </row>
    <row r="128" spans="1:6" ht="12" customHeight="1">
      <c r="A128" s="197" t="s">
        <v>57</v>
      </c>
      <c r="B128" s="7" t="s">
        <v>276</v>
      </c>
      <c r="C128" s="85"/>
      <c r="D128" s="85"/>
      <c r="E128" s="85"/>
      <c r="F128" s="85"/>
    </row>
    <row r="129" spans="1:6" ht="12" customHeight="1" thickBot="1">
      <c r="A129" s="207" t="s">
        <v>58</v>
      </c>
      <c r="B129" s="5" t="s">
        <v>277</v>
      </c>
      <c r="C129" s="85"/>
      <c r="D129" s="85"/>
      <c r="E129" s="85"/>
      <c r="F129" s="85"/>
    </row>
    <row r="130" spans="1:6" ht="12" customHeight="1" thickBot="1">
      <c r="A130" s="25" t="s">
        <v>11</v>
      </c>
      <c r="B130" s="51" t="s">
        <v>308</v>
      </c>
      <c r="C130" s="92">
        <f>+C131+C132+C133+C134</f>
        <v>0</v>
      </c>
      <c r="D130" s="92"/>
      <c r="E130" s="92"/>
      <c r="F130" s="92"/>
    </row>
    <row r="131" spans="1:6" ht="12" customHeight="1">
      <c r="A131" s="197" t="s">
        <v>59</v>
      </c>
      <c r="B131" s="7" t="s">
        <v>278</v>
      </c>
      <c r="C131" s="85"/>
      <c r="D131" s="85"/>
      <c r="E131" s="85"/>
      <c r="F131" s="85"/>
    </row>
    <row r="132" spans="1:6" ht="12" customHeight="1">
      <c r="A132" s="197" t="s">
        <v>60</v>
      </c>
      <c r="B132" s="7" t="s">
        <v>279</v>
      </c>
      <c r="C132" s="85"/>
      <c r="D132" s="85"/>
      <c r="E132" s="85"/>
      <c r="F132" s="85"/>
    </row>
    <row r="133" spans="1:6" ht="12" customHeight="1">
      <c r="A133" s="197" t="s">
        <v>181</v>
      </c>
      <c r="B133" s="7" t="s">
        <v>280</v>
      </c>
      <c r="C133" s="85"/>
      <c r="D133" s="85"/>
      <c r="E133" s="85"/>
      <c r="F133" s="85"/>
    </row>
    <row r="134" spans="1:6" s="49" customFormat="1" ht="12" customHeight="1" thickBot="1">
      <c r="A134" s="207" t="s">
        <v>182</v>
      </c>
      <c r="B134" s="5" t="s">
        <v>281</v>
      </c>
      <c r="C134" s="85"/>
      <c r="D134" s="85"/>
      <c r="E134" s="85"/>
      <c r="F134" s="85"/>
    </row>
    <row r="135" spans="1:12" ht="12" customHeight="1" thickBot="1">
      <c r="A135" s="25" t="s">
        <v>12</v>
      </c>
      <c r="B135" s="51" t="s">
        <v>282</v>
      </c>
      <c r="C135" s="98">
        <f>+C136+C137+C138+C139+C140</f>
        <v>127706777</v>
      </c>
      <c r="D135" s="98">
        <f>+D136+D137+D138+D139+D140</f>
        <v>3416418</v>
      </c>
      <c r="E135" s="98">
        <f>+E136+E137+E138+E139+E140</f>
        <v>224819</v>
      </c>
      <c r="F135" s="98">
        <f>+F136+F137+F138+F139+F140</f>
        <v>131348014</v>
      </c>
      <c r="L135" s="84"/>
    </row>
    <row r="136" spans="1:6" ht="12.75">
      <c r="A136" s="197" t="s">
        <v>61</v>
      </c>
      <c r="B136" s="7" t="s">
        <v>283</v>
      </c>
      <c r="C136" s="85"/>
      <c r="D136" s="85"/>
      <c r="E136" s="296"/>
      <c r="F136" s="95">
        <f>SUM(C136:E136)</f>
        <v>0</v>
      </c>
    </row>
    <row r="137" spans="1:6" ht="12" customHeight="1">
      <c r="A137" s="197" t="s">
        <v>62</v>
      </c>
      <c r="B137" s="7" t="s">
        <v>293</v>
      </c>
      <c r="C137" s="85"/>
      <c r="D137" s="85">
        <f>'[2]összesítő-onkormanyzat'!$O$8</f>
        <v>3320002</v>
      </c>
      <c r="E137" s="296"/>
      <c r="F137" s="95">
        <f>SUM(C137:E137)</f>
        <v>3320002</v>
      </c>
    </row>
    <row r="138" spans="1:6" ht="12" customHeight="1">
      <c r="A138" s="197" t="s">
        <v>194</v>
      </c>
      <c r="B138" s="7" t="s">
        <v>343</v>
      </c>
      <c r="C138" s="85">
        <f>'[3]Összesítő'!$D$292</f>
        <v>127064777</v>
      </c>
      <c r="D138" s="85">
        <f>'[2]összesítő-onkormanyzat'!$O$32</f>
        <v>96416</v>
      </c>
      <c r="E138" s="296">
        <f>'[4]összesítő-onkormanyzat'!$O$62</f>
        <v>224819</v>
      </c>
      <c r="F138" s="95">
        <f>SUM(C138:E138)</f>
        <v>127386012</v>
      </c>
    </row>
    <row r="139" spans="1:6" s="49" customFormat="1" ht="12" customHeight="1">
      <c r="A139" s="197" t="s">
        <v>195</v>
      </c>
      <c r="B139" s="7" t="s">
        <v>284</v>
      </c>
      <c r="C139" s="85"/>
      <c r="D139" s="85"/>
      <c r="E139" s="85"/>
      <c r="F139" s="85"/>
    </row>
    <row r="140" spans="1:6" s="49" customFormat="1" ht="12" customHeight="1" thickBot="1">
      <c r="A140" s="207" t="s">
        <v>342</v>
      </c>
      <c r="B140" s="5" t="s">
        <v>285</v>
      </c>
      <c r="C140" s="85">
        <f>'[3]Összesítő'!$D$294</f>
        <v>642000</v>
      </c>
      <c r="D140" s="85"/>
      <c r="E140" s="296"/>
      <c r="F140" s="95">
        <f>SUM(C140:E140)</f>
        <v>642000</v>
      </c>
    </row>
    <row r="141" spans="1:6" s="49" customFormat="1" ht="12" customHeight="1" thickBot="1">
      <c r="A141" s="25" t="s">
        <v>13</v>
      </c>
      <c r="B141" s="51" t="s">
        <v>286</v>
      </c>
      <c r="C141" s="101">
        <f>+C142+C143+C144+C145</f>
        <v>0</v>
      </c>
      <c r="D141" s="101"/>
      <c r="E141" s="101"/>
      <c r="F141" s="101"/>
    </row>
    <row r="142" spans="1:6" s="49" customFormat="1" ht="12" customHeight="1">
      <c r="A142" s="197" t="s">
        <v>102</v>
      </c>
      <c r="B142" s="7" t="s">
        <v>287</v>
      </c>
      <c r="C142" s="85"/>
      <c r="D142" s="85"/>
      <c r="E142" s="85"/>
      <c r="F142" s="85"/>
    </row>
    <row r="143" spans="1:6" s="49" customFormat="1" ht="12" customHeight="1">
      <c r="A143" s="197" t="s">
        <v>103</v>
      </c>
      <c r="B143" s="7" t="s">
        <v>288</v>
      </c>
      <c r="C143" s="85"/>
      <c r="D143" s="85"/>
      <c r="E143" s="85"/>
      <c r="F143" s="85"/>
    </row>
    <row r="144" spans="1:6" s="49" customFormat="1" ht="12" customHeight="1">
      <c r="A144" s="197" t="s">
        <v>120</v>
      </c>
      <c r="B144" s="7" t="s">
        <v>289</v>
      </c>
      <c r="C144" s="85"/>
      <c r="D144" s="85"/>
      <c r="E144" s="85"/>
      <c r="F144" s="85"/>
    </row>
    <row r="145" spans="1:6" ht="12.75" customHeight="1" thickBot="1">
      <c r="A145" s="197" t="s">
        <v>197</v>
      </c>
      <c r="B145" s="7" t="s">
        <v>290</v>
      </c>
      <c r="C145" s="85"/>
      <c r="D145" s="85"/>
      <c r="E145" s="85"/>
      <c r="F145" s="85"/>
    </row>
    <row r="146" spans="1:6" ht="12" customHeight="1" thickBot="1">
      <c r="A146" s="25" t="s">
        <v>14</v>
      </c>
      <c r="B146" s="51" t="s">
        <v>291</v>
      </c>
      <c r="C146" s="192">
        <f>+C126+C130+C135+C141</f>
        <v>127706777</v>
      </c>
      <c r="D146" s="192">
        <f>+D126+D130+D135+D141</f>
        <v>3416418</v>
      </c>
      <c r="E146" s="192">
        <f>+E126+E130+E135+E141</f>
        <v>224819</v>
      </c>
      <c r="F146" s="192">
        <f>+F126+F130+F135+F141</f>
        <v>131348014</v>
      </c>
    </row>
    <row r="147" spans="1:6" ht="15" customHeight="1" thickBot="1">
      <c r="A147" s="209" t="s">
        <v>15</v>
      </c>
      <c r="B147" s="161" t="s">
        <v>292</v>
      </c>
      <c r="C147" s="192">
        <f>+C125+C146</f>
        <v>268413192.89</v>
      </c>
      <c r="D147" s="192">
        <f>+D125+D146</f>
        <v>383020609</v>
      </c>
      <c r="E147" s="192">
        <f>+E125+E146</f>
        <v>38040861</v>
      </c>
      <c r="F147" s="192">
        <f>+F125+F146</f>
        <v>689474662.89</v>
      </c>
    </row>
  </sheetData>
  <sheetProtection formatCells="0"/>
  <mergeCells count="4">
    <mergeCell ref="C6:F6"/>
    <mergeCell ref="C5:F5"/>
    <mergeCell ref="B1:F1"/>
    <mergeCell ref="B2:F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85" r:id="rId1"/>
  <headerFooter alignWithMargins="0">
    <oddFooter>&amp;C&amp;P/&amp;N</oddFooter>
  </headerFooter>
  <rowBreaks count="2" manualBreakCount="2">
    <brk id="64" max="255" man="1"/>
    <brk id="8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59"/>
  <sheetViews>
    <sheetView workbookViewId="0" topLeftCell="A1">
      <selection activeCell="I21" sqref="I21"/>
    </sheetView>
  </sheetViews>
  <sheetFormatPr defaultColWidth="9.00390625" defaultRowHeight="12.75"/>
  <cols>
    <col min="1" max="1" width="19.125" style="82" customWidth="1"/>
    <col min="2" max="2" width="62.625" style="83" customWidth="1"/>
    <col min="3" max="3" width="15.00390625" style="83" customWidth="1"/>
    <col min="4" max="4" width="10.625" style="83" bestFit="1" customWidth="1"/>
    <col min="5" max="5" width="10.625" style="83" customWidth="1"/>
    <col min="6" max="6" width="11.625" style="83" bestFit="1" customWidth="1"/>
    <col min="7" max="16384" width="9.375" style="83" customWidth="1"/>
  </cols>
  <sheetData>
    <row r="1" spans="1:6" s="66" customFormat="1" ht="21" customHeight="1">
      <c r="A1" s="65"/>
      <c r="B1" s="327" t="s">
        <v>503</v>
      </c>
      <c r="C1" s="327"/>
      <c r="D1" s="327"/>
      <c r="E1" s="327"/>
      <c r="F1" s="327"/>
    </row>
    <row r="2" spans="1:6" s="66" customFormat="1" ht="21" customHeight="1" thickBot="1">
      <c r="A2" s="65"/>
      <c r="B2" s="328" t="s">
        <v>504</v>
      </c>
      <c r="C2" s="328"/>
      <c r="D2" s="328"/>
      <c r="E2" s="328"/>
      <c r="F2" s="328"/>
    </row>
    <row r="3" spans="1:6" s="217" customFormat="1" ht="25.5" customHeight="1" thickBot="1">
      <c r="A3" s="170" t="s">
        <v>117</v>
      </c>
      <c r="B3" s="148" t="s">
        <v>347</v>
      </c>
      <c r="C3" s="225"/>
      <c r="D3" s="225"/>
      <c r="E3" s="225"/>
      <c r="F3" s="225"/>
    </row>
    <row r="4" spans="1:6" s="281" customFormat="1" ht="24.75" thickBot="1">
      <c r="A4" s="210" t="s">
        <v>116</v>
      </c>
      <c r="B4" s="149" t="s">
        <v>398</v>
      </c>
      <c r="C4" s="280" t="s">
        <v>391</v>
      </c>
      <c r="D4" s="264" t="s">
        <v>401</v>
      </c>
      <c r="E4" s="264" t="s">
        <v>445</v>
      </c>
      <c r="F4" s="264" t="s">
        <v>444</v>
      </c>
    </row>
    <row r="5" spans="1:6" s="218" customFormat="1" ht="15.75" customHeight="1" thickBot="1">
      <c r="A5" s="67"/>
      <c r="B5" s="67"/>
      <c r="C5" s="324" t="s">
        <v>354</v>
      </c>
      <c r="D5" s="324"/>
      <c r="E5" s="324"/>
      <c r="F5" s="324"/>
    </row>
    <row r="6" spans="1:6" ht="13.5" thickBot="1">
      <c r="A6" s="171" t="s">
        <v>118</v>
      </c>
      <c r="B6" s="69" t="s">
        <v>38</v>
      </c>
      <c r="C6" s="321" t="s">
        <v>39</v>
      </c>
      <c r="D6" s="322"/>
      <c r="E6" s="322"/>
      <c r="F6" s="323"/>
    </row>
    <row r="7" spans="1:6" s="219" customFormat="1" ht="12.75" customHeight="1" thickBot="1">
      <c r="A7" s="61">
        <v>1</v>
      </c>
      <c r="B7" s="62">
        <v>2</v>
      </c>
      <c r="C7" s="63">
        <v>3</v>
      </c>
      <c r="D7" s="63">
        <v>4</v>
      </c>
      <c r="E7" s="63"/>
      <c r="F7" s="63">
        <v>5</v>
      </c>
    </row>
    <row r="8" spans="1:6" s="219" customFormat="1" ht="15.75" customHeight="1" thickBot="1">
      <c r="A8" s="70"/>
      <c r="B8" s="71" t="s">
        <v>40</v>
      </c>
      <c r="C8" s="72"/>
      <c r="D8" s="72"/>
      <c r="E8" s="72"/>
      <c r="F8" s="72"/>
    </row>
    <row r="9" spans="1:6" s="219" customFormat="1" ht="15.75" customHeight="1" thickBot="1">
      <c r="A9" s="18" t="s">
        <v>6</v>
      </c>
      <c r="B9" s="19" t="s">
        <v>137</v>
      </c>
      <c r="C9" s="92">
        <f>C10</f>
        <v>0</v>
      </c>
      <c r="D9" s="92">
        <f>D10</f>
        <v>959623</v>
      </c>
      <c r="E9" s="92">
        <f>E10</f>
        <v>0</v>
      </c>
      <c r="F9" s="92">
        <f>F10</f>
        <v>959623</v>
      </c>
    </row>
    <row r="10" spans="1:6" s="219" customFormat="1" ht="15.75" customHeight="1" thickBot="1">
      <c r="A10" s="12" t="s">
        <v>83</v>
      </c>
      <c r="B10" s="181" t="s">
        <v>142</v>
      </c>
      <c r="C10" s="95">
        <f>'5.1. sz. mell Önkorm'!C15</f>
        <v>0</v>
      </c>
      <c r="D10" s="95">
        <f>'[2]összesítő-hivatal'!$R$19</f>
        <v>959623</v>
      </c>
      <c r="E10" s="95"/>
      <c r="F10" s="95">
        <f>SUM(C10:E10)</f>
        <v>959623</v>
      </c>
    </row>
    <row r="11" spans="1:6" s="160" customFormat="1" ht="12" customHeight="1" thickBot="1">
      <c r="A11" s="61" t="s">
        <v>6</v>
      </c>
      <c r="B11" s="73" t="s">
        <v>313</v>
      </c>
      <c r="C11" s="112">
        <f>SUM(C12:C21)</f>
        <v>1400000</v>
      </c>
      <c r="D11" s="112">
        <f>SUM(D12:D21)</f>
        <v>0</v>
      </c>
      <c r="E11" s="112">
        <f>SUM(E12:E21)</f>
        <v>0</v>
      </c>
      <c r="F11" s="112">
        <f>SUM(F12:F21)</f>
        <v>1400000</v>
      </c>
    </row>
    <row r="12" spans="1:6" s="160" customFormat="1" ht="12" customHeight="1">
      <c r="A12" s="211" t="s">
        <v>63</v>
      </c>
      <c r="B12" s="8" t="s">
        <v>170</v>
      </c>
      <c r="C12" s="151"/>
      <c r="D12" s="151"/>
      <c r="E12" s="151"/>
      <c r="F12" s="151"/>
    </row>
    <row r="13" spans="1:6" s="160" customFormat="1" ht="12" customHeight="1">
      <c r="A13" s="212" t="s">
        <v>64</v>
      </c>
      <c r="B13" s="6" t="s">
        <v>171</v>
      </c>
      <c r="C13" s="110"/>
      <c r="D13" s="110"/>
      <c r="E13" s="110"/>
      <c r="F13" s="110"/>
    </row>
    <row r="14" spans="1:6" s="160" customFormat="1" ht="12" customHeight="1">
      <c r="A14" s="212" t="s">
        <v>65</v>
      </c>
      <c r="B14" s="6" t="s">
        <v>172</v>
      </c>
      <c r="C14" s="110">
        <f>'[1]011 130'!$D$381</f>
        <v>1100000</v>
      </c>
      <c r="D14" s="110"/>
      <c r="E14" s="110"/>
      <c r="F14" s="110">
        <f>SUM(C14:E14)</f>
        <v>1100000</v>
      </c>
    </row>
    <row r="15" spans="1:6" s="160" customFormat="1" ht="12" customHeight="1">
      <c r="A15" s="212" t="s">
        <v>66</v>
      </c>
      <c r="B15" s="6" t="s">
        <v>173</v>
      </c>
      <c r="C15" s="110"/>
      <c r="D15" s="110"/>
      <c r="E15" s="110"/>
      <c r="F15" s="110"/>
    </row>
    <row r="16" spans="1:6" s="160" customFormat="1" ht="12" customHeight="1">
      <c r="A16" s="212" t="s">
        <v>83</v>
      </c>
      <c r="B16" s="6" t="s">
        <v>174</v>
      </c>
      <c r="C16" s="110"/>
      <c r="D16" s="110"/>
      <c r="E16" s="110"/>
      <c r="F16" s="110"/>
    </row>
    <row r="17" spans="1:6" s="160" customFormat="1" ht="12" customHeight="1">
      <c r="A17" s="212" t="s">
        <v>67</v>
      </c>
      <c r="B17" s="6" t="s">
        <v>314</v>
      </c>
      <c r="C17" s="110">
        <f>'[1]011 130'!$D$387</f>
        <v>300000</v>
      </c>
      <c r="D17" s="110"/>
      <c r="E17" s="110"/>
      <c r="F17" s="110">
        <f>SUM(C17:E17)</f>
        <v>300000</v>
      </c>
    </row>
    <row r="18" spans="1:6" s="160" customFormat="1" ht="12" customHeight="1">
      <c r="A18" s="212" t="s">
        <v>68</v>
      </c>
      <c r="B18" s="5" t="s">
        <v>315</v>
      </c>
      <c r="C18" s="110"/>
      <c r="D18" s="110"/>
      <c r="E18" s="110"/>
      <c r="F18" s="110"/>
    </row>
    <row r="19" spans="1:6" s="160" customFormat="1" ht="12" customHeight="1">
      <c r="A19" s="212" t="s">
        <v>75</v>
      </c>
      <c r="B19" s="6" t="s">
        <v>177</v>
      </c>
      <c r="C19" s="152"/>
      <c r="D19" s="152"/>
      <c r="E19" s="152"/>
      <c r="F19" s="152"/>
    </row>
    <row r="20" spans="1:6" s="220" customFormat="1" ht="12" customHeight="1">
      <c r="A20" s="212" t="s">
        <v>76</v>
      </c>
      <c r="B20" s="6" t="s">
        <v>178</v>
      </c>
      <c r="C20" s="110"/>
      <c r="D20" s="110"/>
      <c r="E20" s="110"/>
      <c r="F20" s="110"/>
    </row>
    <row r="21" spans="1:6" s="220" customFormat="1" ht="12" customHeight="1" thickBot="1">
      <c r="A21" s="212" t="s">
        <v>77</v>
      </c>
      <c r="B21" s="5" t="s">
        <v>179</v>
      </c>
      <c r="C21" s="111"/>
      <c r="D21" s="111"/>
      <c r="E21" s="111"/>
      <c r="F21" s="111"/>
    </row>
    <row r="22" spans="1:6" s="160" customFormat="1" ht="12" customHeight="1" thickBot="1">
      <c r="A22" s="61" t="s">
        <v>7</v>
      </c>
      <c r="B22" s="73" t="s">
        <v>316</v>
      </c>
      <c r="C22" s="112">
        <f>SUM(C23:C25)</f>
        <v>0</v>
      </c>
      <c r="D22" s="112"/>
      <c r="E22" s="112"/>
      <c r="F22" s="112"/>
    </row>
    <row r="23" spans="1:6" s="220" customFormat="1" ht="12" customHeight="1">
      <c r="A23" s="212" t="s">
        <v>69</v>
      </c>
      <c r="B23" s="7" t="s">
        <v>145</v>
      </c>
      <c r="C23" s="110"/>
      <c r="D23" s="110"/>
      <c r="E23" s="110"/>
      <c r="F23" s="110"/>
    </row>
    <row r="24" spans="1:6" s="220" customFormat="1" ht="12" customHeight="1">
      <c r="A24" s="212" t="s">
        <v>70</v>
      </c>
      <c r="B24" s="6" t="s">
        <v>317</v>
      </c>
      <c r="C24" s="110"/>
      <c r="D24" s="110"/>
      <c r="E24" s="110"/>
      <c r="F24" s="110"/>
    </row>
    <row r="25" spans="1:6" s="220" customFormat="1" ht="12" customHeight="1">
      <c r="A25" s="212" t="s">
        <v>71</v>
      </c>
      <c r="B25" s="6" t="s">
        <v>318</v>
      </c>
      <c r="C25" s="110"/>
      <c r="D25" s="110"/>
      <c r="E25" s="110"/>
      <c r="F25" s="110"/>
    </row>
    <row r="26" spans="1:6" s="220" customFormat="1" ht="12" customHeight="1" thickBot="1">
      <c r="A26" s="212" t="s">
        <v>72</v>
      </c>
      <c r="B26" s="6" t="s">
        <v>0</v>
      </c>
      <c r="C26" s="110"/>
      <c r="D26" s="110"/>
      <c r="E26" s="110"/>
      <c r="F26" s="110"/>
    </row>
    <row r="27" spans="1:6" s="220" customFormat="1" ht="12" customHeight="1" thickBot="1">
      <c r="A27" s="64" t="s">
        <v>8</v>
      </c>
      <c r="B27" s="51" t="s">
        <v>95</v>
      </c>
      <c r="C27" s="138"/>
      <c r="D27" s="138"/>
      <c r="E27" s="138"/>
      <c r="F27" s="138"/>
    </row>
    <row r="28" spans="1:6" s="220" customFormat="1" ht="12" customHeight="1" thickBot="1">
      <c r="A28" s="64" t="s">
        <v>9</v>
      </c>
      <c r="B28" s="51" t="s">
        <v>319</v>
      </c>
      <c r="C28" s="112">
        <f>+C29+C30</f>
        <v>0</v>
      </c>
      <c r="D28" s="112"/>
      <c r="E28" s="112"/>
      <c r="F28" s="112"/>
    </row>
    <row r="29" spans="1:6" s="220" customFormat="1" ht="12" customHeight="1">
      <c r="A29" s="213" t="s">
        <v>155</v>
      </c>
      <c r="B29" s="214" t="s">
        <v>317</v>
      </c>
      <c r="C29" s="41"/>
      <c r="D29" s="41"/>
      <c r="E29" s="41"/>
      <c r="F29" s="41"/>
    </row>
    <row r="30" spans="1:6" s="220" customFormat="1" ht="12" customHeight="1">
      <c r="A30" s="213" t="s">
        <v>158</v>
      </c>
      <c r="B30" s="215" t="s">
        <v>320</v>
      </c>
      <c r="C30" s="113"/>
      <c r="D30" s="113"/>
      <c r="E30" s="113"/>
      <c r="F30" s="113"/>
    </row>
    <row r="31" spans="1:6" s="220" customFormat="1" ht="12" customHeight="1" thickBot="1">
      <c r="A31" s="212" t="s">
        <v>159</v>
      </c>
      <c r="B31" s="216" t="s">
        <v>321</v>
      </c>
      <c r="C31" s="44"/>
      <c r="D31" s="44"/>
      <c r="E31" s="44"/>
      <c r="F31" s="44"/>
    </row>
    <row r="32" spans="1:6" s="220" customFormat="1" ht="12" customHeight="1" thickBot="1">
      <c r="A32" s="64" t="s">
        <v>10</v>
      </c>
      <c r="B32" s="51" t="s">
        <v>322</v>
      </c>
      <c r="C32" s="112">
        <f>+C33+C34+C35</f>
        <v>0</v>
      </c>
      <c r="D32" s="112"/>
      <c r="E32" s="112"/>
      <c r="F32" s="112"/>
    </row>
    <row r="33" spans="1:6" s="220" customFormat="1" ht="12" customHeight="1">
      <c r="A33" s="213" t="s">
        <v>56</v>
      </c>
      <c r="B33" s="214" t="s">
        <v>184</v>
      </c>
      <c r="C33" s="41"/>
      <c r="D33" s="41"/>
      <c r="E33" s="41"/>
      <c r="F33" s="41"/>
    </row>
    <row r="34" spans="1:6" s="220" customFormat="1" ht="12" customHeight="1">
      <c r="A34" s="213" t="s">
        <v>57</v>
      </c>
      <c r="B34" s="215" t="s">
        <v>185</v>
      </c>
      <c r="C34" s="113"/>
      <c r="D34" s="113"/>
      <c r="E34" s="113"/>
      <c r="F34" s="113"/>
    </row>
    <row r="35" spans="1:6" s="220" customFormat="1" ht="12" customHeight="1" thickBot="1">
      <c r="A35" s="212" t="s">
        <v>58</v>
      </c>
      <c r="B35" s="54" t="s">
        <v>186</v>
      </c>
      <c r="C35" s="44"/>
      <c r="D35" s="44"/>
      <c r="E35" s="44"/>
      <c r="F35" s="44"/>
    </row>
    <row r="36" spans="1:6" s="160" customFormat="1" ht="12" customHeight="1" thickBot="1">
      <c r="A36" s="64" t="s">
        <v>11</v>
      </c>
      <c r="B36" s="51" t="s">
        <v>294</v>
      </c>
      <c r="C36" s="138"/>
      <c r="D36" s="138"/>
      <c r="E36" s="138"/>
      <c r="F36" s="138"/>
    </row>
    <row r="37" spans="1:6" s="160" customFormat="1" ht="12" customHeight="1" thickBot="1">
      <c r="A37" s="64" t="s">
        <v>12</v>
      </c>
      <c r="B37" s="51" t="s">
        <v>323</v>
      </c>
      <c r="C37" s="153"/>
      <c r="D37" s="153"/>
      <c r="E37" s="153"/>
      <c r="F37" s="153"/>
    </row>
    <row r="38" spans="1:6" s="160" customFormat="1" ht="12" customHeight="1" thickBot="1">
      <c r="A38" s="61" t="s">
        <v>13</v>
      </c>
      <c r="B38" s="51" t="s">
        <v>324</v>
      </c>
      <c r="C38" s="154">
        <f>C9+C11+C22+C27+C28+C32+C36+C37</f>
        <v>1400000</v>
      </c>
      <c r="D38" s="154">
        <f>D9+D11+D22+D27+D28+D32+D36+D37</f>
        <v>959623</v>
      </c>
      <c r="E38" s="154">
        <f>E9+E11+E22+E27+E28+E32+E36+E37</f>
        <v>0</v>
      </c>
      <c r="F38" s="154">
        <f>F9+F11+F22+F27+F28+F32+F36+F37</f>
        <v>2359623</v>
      </c>
    </row>
    <row r="39" spans="1:6" s="160" customFormat="1" ht="12" customHeight="1" thickBot="1">
      <c r="A39" s="74" t="s">
        <v>14</v>
      </c>
      <c r="B39" s="51" t="s">
        <v>325</v>
      </c>
      <c r="C39" s="154">
        <f>+C40+C41+C42</f>
        <v>58828980</v>
      </c>
      <c r="D39" s="154">
        <f>+D40+D41+D42</f>
        <v>859621</v>
      </c>
      <c r="E39" s="154">
        <f>+E40+E41+E42</f>
        <v>-827166</v>
      </c>
      <c r="F39" s="154">
        <f>+F40+F41+F42</f>
        <v>58861435</v>
      </c>
    </row>
    <row r="40" spans="1:6" s="160" customFormat="1" ht="12" customHeight="1">
      <c r="A40" s="213" t="s">
        <v>326</v>
      </c>
      <c r="B40" s="214" t="s">
        <v>125</v>
      </c>
      <c r="C40" s="41"/>
      <c r="D40" s="41">
        <f>'[2]összesítő-hivatal'!$V$19</f>
        <v>834156</v>
      </c>
      <c r="E40" s="41"/>
      <c r="F40" s="41">
        <f>SUM(C40:E40)</f>
        <v>834156</v>
      </c>
    </row>
    <row r="41" spans="1:6" s="160" customFormat="1" ht="12" customHeight="1">
      <c r="A41" s="213" t="s">
        <v>327</v>
      </c>
      <c r="B41" s="215" t="s">
        <v>1</v>
      </c>
      <c r="C41" s="113"/>
      <c r="D41" s="113"/>
      <c r="E41" s="113"/>
      <c r="F41" s="41">
        <f>SUM(C41:E41)</f>
        <v>0</v>
      </c>
    </row>
    <row r="42" spans="1:6" s="220" customFormat="1" ht="12" customHeight="1" thickBot="1">
      <c r="A42" s="212" t="s">
        <v>328</v>
      </c>
      <c r="B42" s="54" t="s">
        <v>329</v>
      </c>
      <c r="C42" s="44">
        <v>58828980</v>
      </c>
      <c r="D42" s="44">
        <f>'[2]összesítő-hivatal'!$Z$19</f>
        <v>25465</v>
      </c>
      <c r="E42" s="44">
        <f>'[4]összesítő-hivatal'!$Z$19</f>
        <v>-827166</v>
      </c>
      <c r="F42" s="41">
        <f>SUM(C42:E42)</f>
        <v>58027279</v>
      </c>
    </row>
    <row r="43" spans="1:6" s="220" customFormat="1" ht="15" customHeight="1" thickBot="1">
      <c r="A43" s="74" t="s">
        <v>15</v>
      </c>
      <c r="B43" s="75" t="s">
        <v>330</v>
      </c>
      <c r="C43" s="157">
        <f>+C38+C39</f>
        <v>60228980</v>
      </c>
      <c r="D43" s="157">
        <f>+D38+D39</f>
        <v>1819244</v>
      </c>
      <c r="E43" s="157">
        <f>+E38+E39</f>
        <v>-827166</v>
      </c>
      <c r="F43" s="157">
        <f>+F38+F39</f>
        <v>61221058</v>
      </c>
    </row>
    <row r="44" spans="1:6" s="220" customFormat="1" ht="15" customHeight="1">
      <c r="A44" s="76"/>
      <c r="B44" s="77"/>
      <c r="C44" s="155"/>
      <c r="D44" s="155"/>
      <c r="E44" s="155"/>
      <c r="F44" s="155"/>
    </row>
    <row r="45" spans="1:6" ht="13.5" thickBot="1">
      <c r="A45" s="78"/>
      <c r="B45" s="79"/>
      <c r="C45" s="156"/>
      <c r="D45" s="156"/>
      <c r="E45" s="156"/>
      <c r="F45" s="156"/>
    </row>
    <row r="46" spans="1:6" s="219" customFormat="1" ht="27.75" customHeight="1" thickBot="1">
      <c r="A46" s="80"/>
      <c r="B46" s="278" t="s">
        <v>41</v>
      </c>
      <c r="C46" s="282" t="s">
        <v>391</v>
      </c>
      <c r="D46" s="264" t="s">
        <v>401</v>
      </c>
      <c r="E46" s="264" t="s">
        <v>445</v>
      </c>
      <c r="F46" s="264" t="s">
        <v>444</v>
      </c>
    </row>
    <row r="47" spans="1:6" s="221" customFormat="1" ht="12" customHeight="1" thickBot="1">
      <c r="A47" s="64" t="s">
        <v>6</v>
      </c>
      <c r="B47" s="51" t="s">
        <v>331</v>
      </c>
      <c r="C47" s="112">
        <f>SUM(C48:C52)</f>
        <v>59593980</v>
      </c>
      <c r="D47" s="112">
        <f>SUM(D48:D52)</f>
        <v>1819244</v>
      </c>
      <c r="E47" s="112">
        <f>SUM(E48:E52)</f>
        <v>-827166</v>
      </c>
      <c r="F47" s="112">
        <f>SUM(F48:F52)</f>
        <v>60586058</v>
      </c>
    </row>
    <row r="48" spans="1:6" ht="12" customHeight="1">
      <c r="A48" s="212" t="s">
        <v>63</v>
      </c>
      <c r="B48" s="7" t="s">
        <v>36</v>
      </c>
      <c r="C48" s="41">
        <v>41360300</v>
      </c>
      <c r="D48" s="41">
        <f>'[2]összesítő-hivatal'!D$19</f>
        <v>710210</v>
      </c>
      <c r="E48" s="41">
        <f>'[4]összesítő-hivatal'!$D$19</f>
        <v>-692078</v>
      </c>
      <c r="F48" s="41">
        <f>SUM(C48:E48)</f>
        <v>41378432</v>
      </c>
    </row>
    <row r="49" spans="1:6" ht="12" customHeight="1">
      <c r="A49" s="212" t="s">
        <v>64</v>
      </c>
      <c r="B49" s="6" t="s">
        <v>104</v>
      </c>
      <c r="C49" s="43">
        <v>8225900</v>
      </c>
      <c r="D49" s="41">
        <f>'[2]összesítő-hivatal'!E$19</f>
        <v>144576</v>
      </c>
      <c r="E49" s="41">
        <f>'[4]összesítő-hivatal'!$E$19</f>
        <v>-135088</v>
      </c>
      <c r="F49" s="41">
        <f>SUM(C49:E49)</f>
        <v>8235388</v>
      </c>
    </row>
    <row r="50" spans="1:6" ht="12" customHeight="1">
      <c r="A50" s="212" t="s">
        <v>65</v>
      </c>
      <c r="B50" s="6" t="s">
        <v>82</v>
      </c>
      <c r="C50" s="43">
        <v>10007780</v>
      </c>
      <c r="D50" s="41">
        <f>'[2]összesítő-hivatal'!F$19</f>
        <v>138032</v>
      </c>
      <c r="E50" s="41">
        <f>'[4]összesítő-hivatal'!$F$19</f>
        <v>0</v>
      </c>
      <c r="F50" s="41">
        <f>SUM(C50:E50)</f>
        <v>10145812</v>
      </c>
    </row>
    <row r="51" spans="1:6" ht="12" customHeight="1">
      <c r="A51" s="212" t="s">
        <v>66</v>
      </c>
      <c r="B51" s="6" t="s">
        <v>105</v>
      </c>
      <c r="C51" s="43"/>
      <c r="D51" s="41"/>
      <c r="E51" s="41"/>
      <c r="F51" s="41">
        <f>SUM(C51:E51)</f>
        <v>0</v>
      </c>
    </row>
    <row r="52" spans="1:6" ht="12" customHeight="1" thickBot="1">
      <c r="A52" s="212" t="s">
        <v>83</v>
      </c>
      <c r="B52" s="6" t="s">
        <v>106</v>
      </c>
      <c r="C52" s="43"/>
      <c r="D52" s="41">
        <f>'[2]összesítő-hivatal'!L$19</f>
        <v>826426</v>
      </c>
      <c r="E52" s="41"/>
      <c r="F52" s="41">
        <f>SUM(C52:E52)</f>
        <v>826426</v>
      </c>
    </row>
    <row r="53" spans="1:6" ht="12" customHeight="1" thickBot="1">
      <c r="A53" s="64" t="s">
        <v>7</v>
      </c>
      <c r="B53" s="51" t="s">
        <v>332</v>
      </c>
      <c r="C53" s="112">
        <f>SUM(C54:C56)</f>
        <v>635000</v>
      </c>
      <c r="D53" s="112">
        <f>SUM(D54:D56)</f>
        <v>0</v>
      </c>
      <c r="E53" s="112">
        <f>SUM(E54:E56)</f>
        <v>0</v>
      </c>
      <c r="F53" s="112">
        <f>SUM(F54:F56)</f>
        <v>635000</v>
      </c>
    </row>
    <row r="54" spans="1:6" s="221" customFormat="1" ht="12" customHeight="1">
      <c r="A54" s="212" t="s">
        <v>69</v>
      </c>
      <c r="B54" s="7" t="s">
        <v>119</v>
      </c>
      <c r="C54" s="41">
        <f>'[1]011 130'!$D$221</f>
        <v>635000</v>
      </c>
      <c r="D54" s="41"/>
      <c r="E54" s="41"/>
      <c r="F54" s="41">
        <f>SUM(C54:E54)</f>
        <v>635000</v>
      </c>
    </row>
    <row r="55" spans="1:6" ht="12" customHeight="1">
      <c r="A55" s="212" t="s">
        <v>70</v>
      </c>
      <c r="B55" s="6" t="s">
        <v>108</v>
      </c>
      <c r="C55" s="43"/>
      <c r="D55" s="43"/>
      <c r="E55" s="43"/>
      <c r="F55" s="43"/>
    </row>
    <row r="56" spans="1:6" ht="12" customHeight="1">
      <c r="A56" s="212" t="s">
        <v>71</v>
      </c>
      <c r="B56" s="6" t="s">
        <v>42</v>
      </c>
      <c r="C56" s="43"/>
      <c r="D56" s="43"/>
      <c r="E56" s="43"/>
      <c r="F56" s="43"/>
    </row>
    <row r="57" spans="1:6" ht="12" customHeight="1" thickBot="1">
      <c r="A57" s="212" t="s">
        <v>72</v>
      </c>
      <c r="B57" s="6" t="s">
        <v>2</v>
      </c>
      <c r="C57" s="43"/>
      <c r="D57" s="43"/>
      <c r="E57" s="43"/>
      <c r="F57" s="43"/>
    </row>
    <row r="58" spans="1:6" ht="15" customHeight="1" thickBot="1">
      <c r="A58" s="64" t="s">
        <v>8</v>
      </c>
      <c r="B58" s="81" t="s">
        <v>333</v>
      </c>
      <c r="C58" s="158">
        <f>+C47+C53</f>
        <v>60228980</v>
      </c>
      <c r="D58" s="158">
        <f>+D47+D53</f>
        <v>1819244</v>
      </c>
      <c r="E58" s="158">
        <f>+E47+E53</f>
        <v>-827166</v>
      </c>
      <c r="F58" s="158">
        <f>+F47+F53</f>
        <v>61221058</v>
      </c>
    </row>
    <row r="59" spans="3:6" ht="12.75">
      <c r="C59" s="159"/>
      <c r="D59" s="159"/>
      <c r="E59" s="159"/>
      <c r="F59" s="159"/>
    </row>
  </sheetData>
  <sheetProtection formatCells="0"/>
  <mergeCells count="4">
    <mergeCell ref="C6:F6"/>
    <mergeCell ref="C5:F5"/>
    <mergeCell ref="B1:F1"/>
    <mergeCell ref="B2:F2"/>
  </mergeCells>
  <printOptions horizontalCentered="1"/>
  <pageMargins left="0.25" right="0.25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57"/>
  <sheetViews>
    <sheetView workbookViewId="0" topLeftCell="A1">
      <selection activeCell="L30" sqref="L30"/>
    </sheetView>
  </sheetViews>
  <sheetFormatPr defaultColWidth="9.00390625" defaultRowHeight="12.75"/>
  <cols>
    <col min="1" max="1" width="18.125" style="82" customWidth="1"/>
    <col min="2" max="2" width="63.125" style="83" customWidth="1"/>
    <col min="3" max="3" width="12.00390625" style="83" customWidth="1"/>
    <col min="4" max="4" width="10.875" style="83" customWidth="1"/>
    <col min="5" max="5" width="11.50390625" style="83" customWidth="1"/>
    <col min="6" max="6" width="11.625" style="83" bestFit="1" customWidth="1"/>
    <col min="7" max="16384" width="9.375" style="83" customWidth="1"/>
  </cols>
  <sheetData>
    <row r="1" spans="1:6" s="66" customFormat="1" ht="21" customHeight="1">
      <c r="A1" s="65"/>
      <c r="B1" s="327" t="s">
        <v>505</v>
      </c>
      <c r="C1" s="327"/>
      <c r="D1" s="327"/>
      <c r="E1" s="327"/>
      <c r="F1" s="327"/>
    </row>
    <row r="2" spans="1:6" s="66" customFormat="1" ht="21" customHeight="1" thickBot="1">
      <c r="A2" s="65"/>
      <c r="B2" s="328" t="s">
        <v>506</v>
      </c>
      <c r="C2" s="328"/>
      <c r="D2" s="328"/>
      <c r="E2" s="328"/>
      <c r="F2" s="328"/>
    </row>
    <row r="3" spans="1:6" s="217" customFormat="1" ht="25.5" customHeight="1" thickBot="1">
      <c r="A3" s="170" t="s">
        <v>117</v>
      </c>
      <c r="B3" s="148" t="s">
        <v>359</v>
      </c>
      <c r="C3" s="225"/>
      <c r="D3" s="225"/>
      <c r="E3" s="225"/>
      <c r="F3" s="225"/>
    </row>
    <row r="4" spans="1:6" s="281" customFormat="1" ht="24.75" thickBot="1">
      <c r="A4" s="210" t="s">
        <v>116</v>
      </c>
      <c r="B4" s="149" t="s">
        <v>398</v>
      </c>
      <c r="C4" s="280" t="s">
        <v>391</v>
      </c>
      <c r="D4" s="264" t="s">
        <v>401</v>
      </c>
      <c r="E4" s="264" t="s">
        <v>445</v>
      </c>
      <c r="F4" s="264" t="s">
        <v>444</v>
      </c>
    </row>
    <row r="5" spans="1:6" s="218" customFormat="1" ht="15.75" customHeight="1" thickBot="1">
      <c r="A5" s="67"/>
      <c r="B5" s="67"/>
      <c r="C5" s="68" t="s">
        <v>354</v>
      </c>
      <c r="D5" s="68"/>
      <c r="E5" s="68"/>
      <c r="F5" s="68"/>
    </row>
    <row r="6" spans="1:6" ht="13.5" thickBot="1">
      <c r="A6" s="171" t="s">
        <v>118</v>
      </c>
      <c r="B6" s="69" t="s">
        <v>38</v>
      </c>
      <c r="C6" s="321" t="s">
        <v>39</v>
      </c>
      <c r="D6" s="322"/>
      <c r="E6" s="322"/>
      <c r="F6" s="323"/>
    </row>
    <row r="7" spans="1:6" s="219" customFormat="1" ht="12.75" customHeight="1" thickBot="1">
      <c r="A7" s="61">
        <v>1</v>
      </c>
      <c r="B7" s="62">
        <v>2</v>
      </c>
      <c r="C7" s="63">
        <v>3</v>
      </c>
      <c r="D7" s="63">
        <v>4</v>
      </c>
      <c r="E7" s="63"/>
      <c r="F7" s="63">
        <v>5</v>
      </c>
    </row>
    <row r="8" spans="1:6" s="219" customFormat="1" ht="15.75" customHeight="1" thickBot="1">
      <c r="A8" s="70"/>
      <c r="B8" s="71" t="s">
        <v>40</v>
      </c>
      <c r="C8" s="72"/>
      <c r="D8" s="72"/>
      <c r="E8" s="72"/>
      <c r="F8" s="72"/>
    </row>
    <row r="9" spans="1:6" s="160" customFormat="1" ht="12" customHeight="1" thickBot="1">
      <c r="A9" s="61" t="s">
        <v>6</v>
      </c>
      <c r="B9" s="73" t="s">
        <v>313</v>
      </c>
      <c r="C9" s="112">
        <f>SUM(C10:C19)</f>
        <v>5334000</v>
      </c>
      <c r="D9" s="112">
        <f>SUM(D10:D19)</f>
        <v>0</v>
      </c>
      <c r="E9" s="112">
        <f>SUM(E10:E19)</f>
        <v>0</v>
      </c>
      <c r="F9" s="112">
        <f>SUM(F10:F19)</f>
        <v>5334000</v>
      </c>
    </row>
    <row r="10" spans="1:6" s="160" customFormat="1" ht="12" customHeight="1">
      <c r="A10" s="211" t="s">
        <v>63</v>
      </c>
      <c r="B10" s="8" t="s">
        <v>170</v>
      </c>
      <c r="C10" s="151"/>
      <c r="D10" s="151"/>
      <c r="E10" s="151"/>
      <c r="F10" s="151"/>
    </row>
    <row r="11" spans="1:6" s="160" customFormat="1" ht="12" customHeight="1">
      <c r="A11" s="212" t="s">
        <v>64</v>
      </c>
      <c r="B11" s="6" t="s">
        <v>171</v>
      </c>
      <c r="C11" s="110"/>
      <c r="D11" s="110"/>
      <c r="E11" s="110"/>
      <c r="F11" s="110"/>
    </row>
    <row r="12" spans="1:6" s="160" customFormat="1" ht="12" customHeight="1">
      <c r="A12" s="212" t="s">
        <v>65</v>
      </c>
      <c r="B12" s="6" t="s">
        <v>172</v>
      </c>
      <c r="C12" s="110"/>
      <c r="D12" s="110"/>
      <c r="E12" s="110"/>
      <c r="F12" s="110"/>
    </row>
    <row r="13" spans="1:6" s="160" customFormat="1" ht="12" customHeight="1">
      <c r="A13" s="212" t="s">
        <v>66</v>
      </c>
      <c r="B13" s="6" t="s">
        <v>173</v>
      </c>
      <c r="C13" s="110"/>
      <c r="D13" s="110"/>
      <c r="E13" s="110"/>
      <c r="F13" s="110"/>
    </row>
    <row r="14" spans="1:6" s="160" customFormat="1" ht="12" customHeight="1">
      <c r="A14" s="212" t="s">
        <v>83</v>
      </c>
      <c r="B14" s="6" t="s">
        <v>174</v>
      </c>
      <c r="C14" s="110">
        <v>4200000</v>
      </c>
      <c r="D14" s="110"/>
      <c r="E14" s="110"/>
      <c r="F14" s="110">
        <f>SUM(C14:E14)</f>
        <v>4200000</v>
      </c>
    </row>
    <row r="15" spans="1:6" s="160" customFormat="1" ht="12" customHeight="1">
      <c r="A15" s="212" t="s">
        <v>67</v>
      </c>
      <c r="B15" s="6" t="s">
        <v>314</v>
      </c>
      <c r="C15" s="110">
        <v>1134000</v>
      </c>
      <c r="D15" s="110"/>
      <c r="E15" s="110"/>
      <c r="F15" s="110">
        <f>SUM(C15:E15)</f>
        <v>1134000</v>
      </c>
    </row>
    <row r="16" spans="1:6" s="160" customFormat="1" ht="12" customHeight="1">
      <c r="A16" s="212" t="s">
        <v>68</v>
      </c>
      <c r="B16" s="5" t="s">
        <v>315</v>
      </c>
      <c r="C16" s="110"/>
      <c r="D16" s="110"/>
      <c r="E16" s="110"/>
      <c r="F16" s="110">
        <f>SUM(C16:E16)</f>
        <v>0</v>
      </c>
    </row>
    <row r="17" spans="1:6" s="160" customFormat="1" ht="12" customHeight="1">
      <c r="A17" s="212" t="s">
        <v>75</v>
      </c>
      <c r="B17" s="6" t="s">
        <v>177</v>
      </c>
      <c r="C17" s="152"/>
      <c r="D17" s="152"/>
      <c r="E17" s="152"/>
      <c r="F17" s="152"/>
    </row>
    <row r="18" spans="1:6" s="220" customFormat="1" ht="12" customHeight="1">
      <c r="A18" s="212" t="s">
        <v>76</v>
      </c>
      <c r="B18" s="6" t="s">
        <v>178</v>
      </c>
      <c r="C18" s="110"/>
      <c r="D18" s="110"/>
      <c r="E18" s="110"/>
      <c r="F18" s="110"/>
    </row>
    <row r="19" spans="1:6" s="220" customFormat="1" ht="12" customHeight="1" thickBot="1">
      <c r="A19" s="212" t="s">
        <v>77</v>
      </c>
      <c r="B19" s="5" t="s">
        <v>179</v>
      </c>
      <c r="C19" s="111"/>
      <c r="D19" s="111"/>
      <c r="E19" s="111"/>
      <c r="F19" s="111"/>
    </row>
    <row r="20" spans="1:6" s="160" customFormat="1" ht="12" customHeight="1" thickBot="1">
      <c r="A20" s="61" t="s">
        <v>7</v>
      </c>
      <c r="B20" s="73" t="s">
        <v>316</v>
      </c>
      <c r="C20" s="112">
        <f>SUM(C21:C23)</f>
        <v>0</v>
      </c>
      <c r="D20" s="112">
        <f>SUM(D21:D23)</f>
        <v>0</v>
      </c>
      <c r="E20" s="112"/>
      <c r="F20" s="112">
        <f>SUM(F21:F23)</f>
        <v>0</v>
      </c>
    </row>
    <row r="21" spans="1:6" s="220" customFormat="1" ht="12" customHeight="1">
      <c r="A21" s="212" t="s">
        <v>69</v>
      </c>
      <c r="B21" s="7" t="s">
        <v>145</v>
      </c>
      <c r="C21" s="110"/>
      <c r="D21" s="110"/>
      <c r="E21" s="110"/>
      <c r="F21" s="110"/>
    </row>
    <row r="22" spans="1:6" s="220" customFormat="1" ht="12" customHeight="1">
      <c r="A22" s="212" t="s">
        <v>70</v>
      </c>
      <c r="B22" s="6" t="s">
        <v>317</v>
      </c>
      <c r="C22" s="110"/>
      <c r="D22" s="110"/>
      <c r="E22" s="110"/>
      <c r="F22" s="110"/>
    </row>
    <row r="23" spans="1:6" s="220" customFormat="1" ht="12" customHeight="1">
      <c r="A23" s="212" t="s">
        <v>71</v>
      </c>
      <c r="B23" s="6" t="s">
        <v>318</v>
      </c>
      <c r="C23" s="110"/>
      <c r="D23" s="110"/>
      <c r="E23" s="110"/>
      <c r="F23" s="110"/>
    </row>
    <row r="24" spans="1:6" s="220" customFormat="1" ht="12" customHeight="1" thickBot="1">
      <c r="A24" s="212" t="s">
        <v>72</v>
      </c>
      <c r="B24" s="6" t="s">
        <v>0</v>
      </c>
      <c r="C24" s="110"/>
      <c r="D24" s="110"/>
      <c r="E24" s="110"/>
      <c r="F24" s="110"/>
    </row>
    <row r="25" spans="1:6" s="220" customFormat="1" ht="12" customHeight="1" thickBot="1">
      <c r="A25" s="64" t="s">
        <v>8</v>
      </c>
      <c r="B25" s="51" t="s">
        <v>95</v>
      </c>
      <c r="C25" s="138"/>
      <c r="D25" s="138"/>
      <c r="E25" s="138"/>
      <c r="F25" s="138"/>
    </row>
    <row r="26" spans="1:6" s="220" customFormat="1" ht="12" customHeight="1" thickBot="1">
      <c r="A26" s="64" t="s">
        <v>9</v>
      </c>
      <c r="B26" s="51" t="s">
        <v>319</v>
      </c>
      <c r="C26" s="112">
        <f>+C27+C28</f>
        <v>0</v>
      </c>
      <c r="D26" s="112"/>
      <c r="E26" s="112"/>
      <c r="F26" s="112"/>
    </row>
    <row r="27" spans="1:6" s="220" customFormat="1" ht="12" customHeight="1">
      <c r="A27" s="213" t="s">
        <v>155</v>
      </c>
      <c r="B27" s="214" t="s">
        <v>317</v>
      </c>
      <c r="C27" s="41"/>
      <c r="D27" s="41"/>
      <c r="E27" s="41"/>
      <c r="F27" s="41"/>
    </row>
    <row r="28" spans="1:6" s="220" customFormat="1" ht="12" customHeight="1">
      <c r="A28" s="213" t="s">
        <v>158</v>
      </c>
      <c r="B28" s="215" t="s">
        <v>320</v>
      </c>
      <c r="C28" s="113"/>
      <c r="D28" s="113"/>
      <c r="E28" s="113"/>
      <c r="F28" s="113"/>
    </row>
    <row r="29" spans="1:6" s="220" customFormat="1" ht="12" customHeight="1" thickBot="1">
      <c r="A29" s="212" t="s">
        <v>159</v>
      </c>
      <c r="B29" s="216" t="s">
        <v>321</v>
      </c>
      <c r="C29" s="44"/>
      <c r="D29" s="44"/>
      <c r="E29" s="44"/>
      <c r="F29" s="44"/>
    </row>
    <row r="30" spans="1:6" s="220" customFormat="1" ht="12" customHeight="1" thickBot="1">
      <c r="A30" s="64" t="s">
        <v>10</v>
      </c>
      <c r="B30" s="51" t="s">
        <v>322</v>
      </c>
      <c r="C30" s="112">
        <f>+C31+C32+C33</f>
        <v>0</v>
      </c>
      <c r="D30" s="112">
        <f>+D31+D32+D33</f>
        <v>0</v>
      </c>
      <c r="E30" s="112"/>
      <c r="F30" s="112">
        <f>+F31+F32+F33</f>
        <v>0</v>
      </c>
    </row>
    <row r="31" spans="1:6" s="220" customFormat="1" ht="12" customHeight="1">
      <c r="A31" s="213" t="s">
        <v>56</v>
      </c>
      <c r="B31" s="214" t="s">
        <v>184</v>
      </c>
      <c r="C31" s="41"/>
      <c r="D31" s="41"/>
      <c r="E31" s="41"/>
      <c r="F31" s="41"/>
    </row>
    <row r="32" spans="1:6" s="220" customFormat="1" ht="12" customHeight="1">
      <c r="A32" s="213" t="s">
        <v>57</v>
      </c>
      <c r="B32" s="215" t="s">
        <v>185</v>
      </c>
      <c r="C32" s="113"/>
      <c r="D32" s="113"/>
      <c r="E32" s="113"/>
      <c r="F32" s="113"/>
    </row>
    <row r="33" spans="1:6" s="220" customFormat="1" ht="12" customHeight="1" thickBot="1">
      <c r="A33" s="212" t="s">
        <v>58</v>
      </c>
      <c r="B33" s="54" t="s">
        <v>186</v>
      </c>
      <c r="C33" s="44"/>
      <c r="D33" s="44"/>
      <c r="E33" s="44"/>
      <c r="F33" s="44"/>
    </row>
    <row r="34" spans="1:6" s="160" customFormat="1" ht="12" customHeight="1" thickBot="1">
      <c r="A34" s="64" t="s">
        <v>11</v>
      </c>
      <c r="B34" s="51" t="s">
        <v>294</v>
      </c>
      <c r="C34" s="138"/>
      <c r="D34" s="138"/>
      <c r="E34" s="138"/>
      <c r="F34" s="138"/>
    </row>
    <row r="35" spans="1:6" s="160" customFormat="1" ht="12" customHeight="1" thickBot="1">
      <c r="A35" s="64" t="s">
        <v>12</v>
      </c>
      <c r="B35" s="51" t="s">
        <v>323</v>
      </c>
      <c r="C35" s="153"/>
      <c r="D35" s="153"/>
      <c r="E35" s="153"/>
      <c r="F35" s="153"/>
    </row>
    <row r="36" spans="1:6" s="160" customFormat="1" ht="12" customHeight="1" thickBot="1">
      <c r="A36" s="61" t="s">
        <v>13</v>
      </c>
      <c r="B36" s="51" t="s">
        <v>324</v>
      </c>
      <c r="C36" s="154">
        <f>+C9+C20+C25+C26+C30+C34+C35</f>
        <v>5334000</v>
      </c>
      <c r="D36" s="154">
        <f>+D9+D20+D25+D26+D30+D34+D35</f>
        <v>0</v>
      </c>
      <c r="E36" s="154">
        <f>+E9+E20+E25+E26+E30+E34+E35</f>
        <v>0</v>
      </c>
      <c r="F36" s="154">
        <f>+F9+F20+F25+F26+F30+F34+F35</f>
        <v>5334000</v>
      </c>
    </row>
    <row r="37" spans="1:6" s="160" customFormat="1" ht="12" customHeight="1" thickBot="1">
      <c r="A37" s="74" t="s">
        <v>14</v>
      </c>
      <c r="B37" s="51" t="s">
        <v>325</v>
      </c>
      <c r="C37" s="154">
        <f>+C38+C39+C40</f>
        <v>68235797</v>
      </c>
      <c r="D37" s="154">
        <f>+D38+D39+D40</f>
        <v>680678</v>
      </c>
      <c r="E37" s="154">
        <f>+E38+E39+E40</f>
        <v>1051985</v>
      </c>
      <c r="F37" s="154">
        <f>+F38+F39+F40</f>
        <v>69968460</v>
      </c>
    </row>
    <row r="38" spans="1:6" s="160" customFormat="1" ht="12" customHeight="1">
      <c r="A38" s="213" t="s">
        <v>326</v>
      </c>
      <c r="B38" s="214" t="s">
        <v>125</v>
      </c>
      <c r="C38" s="41"/>
      <c r="D38" s="41">
        <f>'[2]összesítő-ovoda'!$V$8</f>
        <v>609727</v>
      </c>
      <c r="E38" s="41"/>
      <c r="F38" s="110">
        <f>SUM(C38:E38)</f>
        <v>609727</v>
      </c>
    </row>
    <row r="39" spans="1:6" s="160" customFormat="1" ht="12" customHeight="1">
      <c r="A39" s="213" t="s">
        <v>327</v>
      </c>
      <c r="B39" s="215" t="s">
        <v>1</v>
      </c>
      <c r="C39" s="113"/>
      <c r="D39" s="113"/>
      <c r="E39" s="113"/>
      <c r="F39" s="110">
        <f>SUM(C39:E39)</f>
        <v>0</v>
      </c>
    </row>
    <row r="40" spans="1:6" s="220" customFormat="1" ht="12" customHeight="1" thickBot="1">
      <c r="A40" s="212" t="s">
        <v>328</v>
      </c>
      <c r="B40" s="54" t="s">
        <v>329</v>
      </c>
      <c r="C40" s="44">
        <v>68235797</v>
      </c>
      <c r="D40" s="44">
        <f>'[2]összesítő-ovoda'!$Z$8</f>
        <v>70951</v>
      </c>
      <c r="E40" s="299">
        <f>'[4]összesítő-ovoda'!$Z$8</f>
        <v>1051985</v>
      </c>
      <c r="F40" s="110">
        <f>SUM(C40:E40)</f>
        <v>69358733</v>
      </c>
    </row>
    <row r="41" spans="1:6" s="220" customFormat="1" ht="15" customHeight="1" thickBot="1">
      <c r="A41" s="74" t="s">
        <v>15</v>
      </c>
      <c r="B41" s="75" t="s">
        <v>330</v>
      </c>
      <c r="C41" s="157">
        <f>+C36+C37</f>
        <v>73569797</v>
      </c>
      <c r="D41" s="157">
        <f>+D36+D37</f>
        <v>680678</v>
      </c>
      <c r="E41" s="157">
        <f>+E36+E37</f>
        <v>1051985</v>
      </c>
      <c r="F41" s="157">
        <f>+F36+F37</f>
        <v>75302460</v>
      </c>
    </row>
    <row r="42" spans="1:6" s="220" customFormat="1" ht="15" customHeight="1">
      <c r="A42" s="76"/>
      <c r="B42" s="77"/>
      <c r="C42" s="155"/>
      <c r="D42" s="155"/>
      <c r="E42" s="155"/>
      <c r="F42" s="155"/>
    </row>
    <row r="43" spans="1:6" ht="13.5" thickBot="1">
      <c r="A43" s="78"/>
      <c r="B43" s="79"/>
      <c r="C43" s="156"/>
      <c r="D43" s="156"/>
      <c r="E43" s="156"/>
      <c r="F43" s="156"/>
    </row>
    <row r="44" spans="1:6" s="219" customFormat="1" ht="28.5" customHeight="1" thickBot="1">
      <c r="A44" s="80"/>
      <c r="B44" s="278" t="s">
        <v>41</v>
      </c>
      <c r="C44" s="279" t="s">
        <v>391</v>
      </c>
      <c r="D44" s="264" t="s">
        <v>401</v>
      </c>
      <c r="E44" s="264" t="s">
        <v>445</v>
      </c>
      <c r="F44" s="264" t="s">
        <v>444</v>
      </c>
    </row>
    <row r="45" spans="1:6" s="221" customFormat="1" ht="12" customHeight="1" thickBot="1">
      <c r="A45" s="64" t="s">
        <v>6</v>
      </c>
      <c r="B45" s="51" t="s">
        <v>331</v>
      </c>
      <c r="C45" s="112">
        <f>SUM(C46:C50)</f>
        <v>73055797</v>
      </c>
      <c r="D45" s="112">
        <f>SUM(D46:D50)</f>
        <v>680678</v>
      </c>
      <c r="E45" s="112">
        <f>SUM(E46:E50)</f>
        <v>1051985</v>
      </c>
      <c r="F45" s="112">
        <f>SUM(F46:F50)</f>
        <v>74788460</v>
      </c>
    </row>
    <row r="46" spans="1:6" ht="12" customHeight="1">
      <c r="A46" s="212" t="s">
        <v>63</v>
      </c>
      <c r="B46" s="7" t="s">
        <v>36</v>
      </c>
      <c r="C46" s="41">
        <v>45186200</v>
      </c>
      <c r="D46" s="41">
        <f>'[2]összesítő-ovoda'!D$8</f>
        <v>59373</v>
      </c>
      <c r="E46" s="41">
        <f>'[4]összesítő-ovoda'!$D$8</f>
        <v>880100</v>
      </c>
      <c r="F46" s="41">
        <f>SUM(C46:E46)</f>
        <v>46125673</v>
      </c>
    </row>
    <row r="47" spans="1:6" ht="12" customHeight="1">
      <c r="A47" s="212" t="s">
        <v>64</v>
      </c>
      <c r="B47" s="6" t="s">
        <v>104</v>
      </c>
      <c r="C47" s="43">
        <v>9009300</v>
      </c>
      <c r="D47" s="41">
        <f>'[2]összesítő-ovoda'!E$8</f>
        <v>11578</v>
      </c>
      <c r="E47" s="41">
        <f>'[4]összesítő-ovoda'!$E$8</f>
        <v>171885</v>
      </c>
      <c r="F47" s="41">
        <f>SUM(C47:E47)</f>
        <v>9192763</v>
      </c>
    </row>
    <row r="48" spans="1:6" ht="12" customHeight="1">
      <c r="A48" s="212" t="s">
        <v>65</v>
      </c>
      <c r="B48" s="6" t="s">
        <v>82</v>
      </c>
      <c r="C48" s="43">
        <v>18860297</v>
      </c>
      <c r="D48" s="41">
        <f>'[2]összesítő-ovoda'!F$8</f>
        <v>448500</v>
      </c>
      <c r="E48" s="41"/>
      <c r="F48" s="41">
        <f>SUM(C48:E48)</f>
        <v>19308797</v>
      </c>
    </row>
    <row r="49" spans="1:6" ht="12" customHeight="1">
      <c r="A49" s="212" t="s">
        <v>66</v>
      </c>
      <c r="B49" s="6" t="s">
        <v>105</v>
      </c>
      <c r="C49" s="43"/>
      <c r="D49" s="41"/>
      <c r="E49" s="41"/>
      <c r="F49" s="41">
        <f>SUM(C49:E49)</f>
        <v>0</v>
      </c>
    </row>
    <row r="50" spans="1:6" ht="12" customHeight="1" thickBot="1">
      <c r="A50" s="212" t="s">
        <v>83</v>
      </c>
      <c r="B50" s="6" t="s">
        <v>106</v>
      </c>
      <c r="C50" s="43"/>
      <c r="D50" s="41">
        <f>'[2]összesítő-ovoda'!L$8</f>
        <v>161227</v>
      </c>
      <c r="E50" s="41"/>
      <c r="F50" s="41">
        <f>SUM(C50:E50)</f>
        <v>161227</v>
      </c>
    </row>
    <row r="51" spans="1:6" ht="12" customHeight="1" thickBot="1">
      <c r="A51" s="64" t="s">
        <v>7</v>
      </c>
      <c r="B51" s="51" t="s">
        <v>332</v>
      </c>
      <c r="C51" s="112">
        <f>SUM(C52:C54)</f>
        <v>514000</v>
      </c>
      <c r="D51" s="112">
        <f>SUM(D52:D54)</f>
        <v>0</v>
      </c>
      <c r="E51" s="112">
        <f>SUM(E52:E54)</f>
        <v>0</v>
      </c>
      <c r="F51" s="112">
        <f>SUM(F52:F54)</f>
        <v>514000</v>
      </c>
    </row>
    <row r="52" spans="1:6" s="221" customFormat="1" ht="12" customHeight="1">
      <c r="A52" s="212" t="s">
        <v>69</v>
      </c>
      <c r="B52" s="7" t="s">
        <v>119</v>
      </c>
      <c r="C52" s="41">
        <v>514000</v>
      </c>
      <c r="D52" s="41"/>
      <c r="E52" s="41"/>
      <c r="F52" s="41">
        <f>SUM(C52:E52)</f>
        <v>514000</v>
      </c>
    </row>
    <row r="53" spans="1:6" ht="12" customHeight="1">
      <c r="A53" s="212" t="s">
        <v>70</v>
      </c>
      <c r="B53" s="6" t="s">
        <v>108</v>
      </c>
      <c r="C53" s="43"/>
      <c r="D53" s="43"/>
      <c r="E53" s="41"/>
      <c r="F53" s="41">
        <f>SUM(C53:E53)</f>
        <v>0</v>
      </c>
    </row>
    <row r="54" spans="1:6" ht="12" customHeight="1">
      <c r="A54" s="212" t="s">
        <v>71</v>
      </c>
      <c r="B54" s="6" t="s">
        <v>42</v>
      </c>
      <c r="C54" s="43"/>
      <c r="D54" s="43"/>
      <c r="E54" s="41"/>
      <c r="F54" s="41">
        <f>SUM(C54:E54)</f>
        <v>0</v>
      </c>
    </row>
    <row r="55" spans="1:6" ht="12" customHeight="1" thickBot="1">
      <c r="A55" s="212" t="s">
        <v>72</v>
      </c>
      <c r="B55" s="6" t="s">
        <v>2</v>
      </c>
      <c r="C55" s="43"/>
      <c r="D55" s="43"/>
      <c r="E55" s="41"/>
      <c r="F55" s="41">
        <f>SUM(C55:E55)</f>
        <v>0</v>
      </c>
    </row>
    <row r="56" spans="1:6" ht="15" customHeight="1" thickBot="1">
      <c r="A56" s="64" t="s">
        <v>8</v>
      </c>
      <c r="B56" s="81" t="s">
        <v>333</v>
      </c>
      <c r="C56" s="158">
        <f>+C45+C51</f>
        <v>73569797</v>
      </c>
      <c r="D56" s="158">
        <f>+D45+D51</f>
        <v>680678</v>
      </c>
      <c r="E56" s="158">
        <f>+E45+E51</f>
        <v>1051985</v>
      </c>
      <c r="F56" s="158">
        <f>+F45+F51</f>
        <v>75302460</v>
      </c>
    </row>
    <row r="57" spans="3:6" ht="12.75">
      <c r="C57" s="159"/>
      <c r="D57" s="159"/>
      <c r="E57" s="159"/>
      <c r="F57" s="159"/>
    </row>
  </sheetData>
  <sheetProtection formatCells="0"/>
  <mergeCells count="3">
    <mergeCell ref="C6:F6"/>
    <mergeCell ref="B1:F1"/>
    <mergeCell ref="B2:F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2018-09-20T12:00:47Z</cp:lastPrinted>
  <dcterms:created xsi:type="dcterms:W3CDTF">1999-10-30T10:30:45Z</dcterms:created>
  <dcterms:modified xsi:type="dcterms:W3CDTF">2018-09-20T12:03:16Z</dcterms:modified>
  <cp:category/>
  <cp:version/>
  <cp:contentType/>
  <cp:contentStatus/>
</cp:coreProperties>
</file>